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00" yWindow="370" windowWidth="14480" windowHeight="7260" tabRatio="725" firstSheet="1" activeTab="6"/>
  </bookViews>
  <sheets>
    <sheet name="Пр.1 Ист." sheetId="1" r:id="rId1"/>
    <sheet name="Пр.2 Дох." sheetId="2" r:id="rId2"/>
    <sheet name="Пр.3 ФП " sheetId="3" r:id="rId3"/>
    <sheet name="Пр.5 Раз.,Подразд" sheetId="4" r:id="rId4"/>
    <sheet name="Пр.6 по прогр.." sheetId="5" r:id="rId5"/>
    <sheet name="Пр.7 Р.П. ЦС. ВР" sheetId="6" r:id="rId6"/>
    <sheet name="Пр.9 Вед." sheetId="7" r:id="rId7"/>
  </sheets>
  <definedNames>
    <definedName name="_xlnm._FilterDatabase" localSheetId="5" hidden="1">'Пр.7 Р.П. ЦС. ВР'!$A$10:$E$295</definedName>
    <definedName name="_xlnm._FilterDatabase" localSheetId="6" hidden="1">'Пр.9 Вед.'!$A$10:$F$295</definedName>
    <definedName name="_xlnm.Print_Titles" localSheetId="1">'Пр.2 Дох.'!$9:$10</definedName>
    <definedName name="_xlnm.Print_Titles" localSheetId="2">'Пр.3 ФП '!$9:$9</definedName>
    <definedName name="_xlnm.Print_Titles" localSheetId="3">'Пр.5 Раз.,Подразд'!$10:$11</definedName>
  </definedNames>
  <calcPr fullCalcOnLoad="1"/>
</workbook>
</file>

<file path=xl/comments3.xml><?xml version="1.0" encoding="utf-8"?>
<comments xmlns="http://schemas.openxmlformats.org/spreadsheetml/2006/main">
  <authors>
    <author>Кравцова</author>
  </authors>
  <commentList>
    <comment ref="C36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100,00- староста
2877,5-водопровод
1045,2-стимулирующие
173,188- лизинг
130,-библиотека</t>
        </r>
      </text>
    </comment>
    <comment ref="C50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508,00-спорт.площадка
220,00- ДК (депутатские)
463,,503-День ЛО
16946,64- аварийное жилье</t>
        </r>
      </text>
    </comment>
  </commentList>
</comments>
</file>

<file path=xl/comments6.xml><?xml version="1.0" encoding="utf-8"?>
<comments xmlns="http://schemas.openxmlformats.org/spreadsheetml/2006/main">
  <authors>
    <author>Кравцова</author>
    <author>Елена Кравцова</author>
  </authors>
  <commentList>
    <comment ref="E247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991,5
66-шахм.клуб
50=дети в лет.период
25-ладожанка
</t>
        </r>
      </text>
    </comment>
    <comment ref="E246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500-админ.
50-совет ветеранов
21,5-библиотека
33,6-мемориальная плита
400,0-братское кладбище
</t>
        </r>
      </text>
    </comment>
    <comment ref="E190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3000,0-освещение
800-обслуживание</t>
        </r>
      </text>
    </comment>
    <comment ref="E112" authorId="1">
      <text>
        <r>
          <rPr>
            <b/>
            <sz val="9"/>
            <rFont val="Tahoma"/>
            <family val="0"/>
          </rPr>
          <t>Елена Кравцова:</t>
        </r>
        <r>
          <rPr>
            <sz val="9"/>
            <rFont val="Tahoma"/>
            <family val="0"/>
          </rPr>
          <t xml:space="preserve">
автостоянка
</t>
        </r>
      </text>
    </comment>
  </commentList>
</comments>
</file>

<file path=xl/comments7.xml><?xml version="1.0" encoding="utf-8"?>
<comments xmlns="http://schemas.openxmlformats.org/spreadsheetml/2006/main">
  <authors>
    <author>Елена Кравцова</author>
    <author>Кравцова</author>
  </authors>
  <commentList>
    <comment ref="F112" authorId="0">
      <text>
        <r>
          <rPr>
            <b/>
            <sz val="9"/>
            <rFont val="Tahoma"/>
            <family val="0"/>
          </rPr>
          <t>Елена Кравцова:</t>
        </r>
        <r>
          <rPr>
            <sz val="9"/>
            <rFont val="Tahoma"/>
            <family val="0"/>
          </rPr>
          <t xml:space="preserve">
автостоянка
</t>
        </r>
      </text>
    </comment>
    <comment ref="F190" authorId="1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3000,0-освещение
800-обслуживание</t>
        </r>
      </text>
    </comment>
    <comment ref="F246" authorId="1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500-админ.
50-совет ветеранов
21,5-библиотека
33,6-мемориальная плита
400,0-братское кладбище
</t>
        </r>
      </text>
    </comment>
    <comment ref="F247" authorId="1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991,5
66-шахм.клуб
50=дети в лет.период
25-ладожанка
</t>
        </r>
      </text>
    </comment>
  </commentList>
</comments>
</file>

<file path=xl/sharedStrings.xml><?xml version="1.0" encoding="utf-8"?>
<sst xmlns="http://schemas.openxmlformats.org/spreadsheetml/2006/main" count="2888" uniqueCount="547">
  <si>
    <t>Мероприятия по ремонту автомобильных дорог в рамках подпрограммы 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</si>
  <si>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03 1 1012</t>
  </si>
  <si>
    <t>Подпрограмма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</si>
  <si>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03 2 1019</t>
  </si>
  <si>
    <t>Осуществление работ  по  повышению безопасности дорожного движения  и снижению травматизма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</si>
  <si>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03 2 1020</t>
  </si>
  <si>
    <t>Мероприятия по землеустройству и землепользованию</t>
  </si>
  <si>
    <t>68 9 1013</t>
  </si>
  <si>
    <t>Национальная оборона</t>
  </si>
  <si>
    <t>68 9 5118</t>
  </si>
  <si>
    <t xml:space="preserve">На осуществление первичного воинского учета на территориях, где отсутствуют военные комиссариаты в рамках  непрограммных расходов органов местного самоуправления </t>
  </si>
  <si>
    <t xml:space="preserve"> 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</si>
  <si>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04 1 0000</t>
  </si>
  <si>
    <t>Подпрограмма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</si>
  <si>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04 1 9603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</si>
  <si>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</si>
  <si>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Предоставление бюджетных инвестиций в объекты капитального строительства  собственности муниципальных образований 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</si>
  <si>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68 9 1022</t>
  </si>
  <si>
    <t>Муниципальная программа "Комплексное развитие систем жилищно - коммунальной инфраструктуры  на территории МО Новоладожское городское поселение на 2014-2015 годы"</t>
  </si>
  <si>
    <t>Подпрограмма "Ремонт многоквартирных домов городского поселения"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</si>
  <si>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01 1 0000</t>
  </si>
  <si>
    <t>01 1 1024</t>
  </si>
  <si>
    <t>Мероприятия по обеспечению сноса  расселяемых аварийных домов в рамках  непрограммных расходов органов местного самоуправления</t>
  </si>
  <si>
    <t>68 9 1023</t>
  </si>
  <si>
    <t>Мероприятия в области коммунального хозяйства в рамках  непрограммных расходов органов местного самоуправления</t>
  </si>
  <si>
    <t>Подпрограмма "Энергосбережение и повышение энергетической эффективности на территории МО Новоладожское городское поселение на 2014-2015гг."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</si>
  <si>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Реализация мероприятий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МО Новоладожское городское поселение на 2014-2015гг."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</si>
  <si>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01 2 1025</t>
  </si>
  <si>
    <t>Подпрограмма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</si>
  <si>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01 3 0000</t>
  </si>
  <si>
    <t>01 3 1026</t>
  </si>
  <si>
    <t>68 9 1027</t>
  </si>
  <si>
    <t xml:space="preserve">Уличное освещение в рамках  непрограммных расходов органов местного самоуправления </t>
  </si>
  <si>
    <t xml:space="preserve">Осуществление  организации ритуальных услуг и содержанию мест захоронения  в рамках непрограммных расходов органов местного самоуправления </t>
  </si>
  <si>
    <t>68 9 1028</t>
  </si>
  <si>
    <t xml:space="preserve">Осуществление  прочих мероприятий по благоустройству  в рамках непрограммных расходов органов местного самоуправления </t>
  </si>
  <si>
    <t>68 9 1029</t>
  </si>
  <si>
    <t xml:space="preserve"> Муниципальная программа "Благоустройство территории Новоладожского городского поселения"</t>
  </si>
  <si>
    <t>02 1 0000</t>
  </si>
  <si>
    <t>Подпрограмма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</si>
  <si>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02 1 1030</t>
  </si>
  <si>
    <t>Озеленение территории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</si>
  <si>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02 1 1031</t>
  </si>
  <si>
    <t>Организация благоустройства территории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</si>
  <si>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Подпрограмма "Создание и развитие парковой зоны отдыха на территории Новоладожского городского поселения  " муниципальной программы "Благоустройство территории Новоладожского городского поселения"</t>
  </si>
  <si>
    <t>Мероприятия по созданию зоны отдыха жителей 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</si>
  <si>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Устройство пешеходных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</si>
  <si>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 xml:space="preserve">(приложение 7) </t>
  </si>
  <si>
    <t xml:space="preserve">(приложение 6 )   </t>
  </si>
  <si>
    <t>02 1 1032</t>
  </si>
  <si>
    <t>03 2 0000</t>
  </si>
  <si>
    <t>04 1 1021</t>
  </si>
  <si>
    <t>05 01 1012</t>
  </si>
  <si>
    <t>Подпрограмма "Пожарная безопасность в границах Новоладожского городского поселения" муниципальной программы "Безопасность Новоладожского городского поселения"</t>
  </si>
  <si>
    <t>Муниципальная программа  МО Новоладожского городского поселения "Культура Новоладожского городского поселения"</t>
  </si>
  <si>
    <t>07 1 1037</t>
  </si>
  <si>
    <t>02 2 1035</t>
  </si>
  <si>
    <t>02 2 1036</t>
  </si>
  <si>
    <t>870</t>
  </si>
  <si>
    <t>116</t>
  </si>
  <si>
    <t>01 4 1038</t>
  </si>
  <si>
    <t>01 4 0000</t>
  </si>
  <si>
    <t>Реализация мероприятий по обеспечению перевода жилого фонда на природный газ рамках подпрограммы "Газификация жилищного фонда, расположенного на территории МО Новоладожское городское поселение на 2014год"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</si>
  <si>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Подпрограмма "Газификация жилищного фонда, расположенного на территории МО Новоладожское городское поселение на 2014год"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</si>
  <si>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Вырубка аварийных и сухостойных деревьев, покос травы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</si>
  <si>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Устройство пешеходных  дорожек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</si>
  <si>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 xml:space="preserve">Осуществление первичного воинского учета на территориях, где отсутствуют военные комиссариаты в рамках  непрограммных расходов органов местного самоуправления </t>
  </si>
  <si>
    <t>322</t>
  </si>
  <si>
    <t>Субсидии гражданам на приобретение жилья</t>
  </si>
  <si>
    <t>68 9 1039</t>
  </si>
  <si>
    <t xml:space="preserve">Расходы на оказание материальной помощи за счет средств резервного фонда в рамках  непрограммных расходов органов местного самоуправления </t>
  </si>
  <si>
    <t xml:space="preserve">Пособия, компенсации, меры социальной поддержки
по публичным нормативным обязательствам
</t>
  </si>
  <si>
    <t>68 9 1040</t>
  </si>
  <si>
    <t>Ремонт многоквартирных домов городского поселения в рамках подпрограммы "Ремонт многоквартирных домов городского поселения"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</si>
  <si>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Приобретение недвижимого имущества-жилого помещения в муниципальную собственность  в рамках непрограммных расходов органов местного самоуправления</t>
  </si>
  <si>
    <t>Установка  предупреждающих дорожных знаков, «Лежачих полицейских», ограждений, устройство дорожной разметки и освещения пешеходных переходов   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</si>
  <si>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Оказания поддержки в обеспечении жильем молодых семей в рамках подпрограммы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</si>
  <si>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Прочие межбюджетные трансферты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</si>
  <si>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</si>
  <si>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04 1 9503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</si>
  <si>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 средства Ленинградской области)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</si>
  <si>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(средства местного бюджета)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</si>
  <si>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</si>
  <si>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(средства Ленинградской области)</t>
  </si>
  <si>
    <t>Субсидии бюджетам поселений на обеспечение мероприятий по переселению граждан из жилищного фонда учетом необходимости развития малоэтажного строительства фонда за счет средств бюджетов</t>
  </si>
  <si>
    <t>Прочие субсидии</t>
  </si>
  <si>
    <t>68 9 7202</t>
  </si>
  <si>
    <t>Выполнение наказов избирателей</t>
  </si>
  <si>
    <t>68 9 7203</t>
  </si>
  <si>
    <t>Подготовка и проведение мероприятий, посвященных Дню образования ЛО"</t>
  </si>
  <si>
    <t>Мероприятия, направленные на развитие части территории МО Новоладожское городское поселение</t>
  </si>
  <si>
    <t>68 9 7088</t>
  </si>
  <si>
    <t>Создание условий для эффективного выполнения органами местного самоуправления своих полномочий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</si>
  <si>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</si>
  <si>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</si>
  <si>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</si>
  <si>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</si>
  <si>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</si>
  <si>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 xml:space="preserve"> 1 03 02240 01 0000 110</t>
  </si>
  <si>
    <t>1 03 02250 01 0000 110</t>
  </si>
  <si>
    <t>1 03 02260 01 0000 110</t>
  </si>
  <si>
    <t>68 9 1041</t>
  </si>
  <si>
    <t>Устройство спортивной площадки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</si>
  <si>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</si>
  <si>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</si>
  <si>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68 9 6009</t>
  </si>
  <si>
    <t>Подпрограмма "Оказание поддержки в 2014 году гражданам, пострадавшим в результате пожара муниципального жилищного фонда"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</si>
  <si>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04 3 0000</t>
  </si>
  <si>
    <t>04 3 1021</t>
  </si>
  <si>
    <t>03 1 7014</t>
  </si>
  <si>
    <t>Ремонт автомобильных дорог общего пользования местного значения , в том числе в населенных пунктах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</si>
  <si>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</si>
  <si>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01 3 7026</t>
  </si>
  <si>
    <t>Устройство спортивной площадки(ВМР)</t>
  </si>
  <si>
    <t>от 18 марта 2015 года № 13</t>
  </si>
  <si>
    <t xml:space="preserve">от 18 марта  2015 года № 13 </t>
  </si>
  <si>
    <t>Обеспечение мероприятий по оказанию поддержки в 2014году гражданам, пострадавшим в результате пожара муниципального жилищного фонда в рамках подпрограммы  "Оказание поддержки в 2014 году гражданам, пострадавшим в результате пожара муниципального жилищного фонда"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</si>
  <si>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1 01 02030 01 1000 110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</si>
  <si>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</si>
  <si>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</si>
  <si>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</si>
  <si>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1 13 00000 00 0000 000</t>
  </si>
  <si>
    <t xml:space="preserve">ДОХОДЫ ОТ ОКАЗАНИЯ ПЛАТНЫХ УСЛУГ (РАБОТ) И КОМПЕНСАЦИИ ЗАТРАТ ГОСУДАРСТВА
</t>
  </si>
  <si>
    <t>Мероприятия по созданию зоны отдыха жителей, устройство пешеходных  дорожек 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</si>
  <si>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04 2 5020</t>
  </si>
  <si>
    <t>Реализация подпрограммы "ОЖМС" ФЦП "Жилище" на 2011-2015 годы за счет средств федерального бюджета</t>
  </si>
  <si>
    <t>04 2 7075</t>
  </si>
  <si>
    <t>04 2 7076</t>
  </si>
  <si>
    <t>Реализация подпрограммы "ОЖМС" ФЦП "Жилище" на 2011-2015 годы за счет средств областного бюджета</t>
  </si>
  <si>
    <t>68 9 7037</t>
  </si>
  <si>
    <t>Информатизация и модернизация в сфере культуры</t>
  </si>
  <si>
    <t>68 9 7036</t>
  </si>
  <si>
    <t xml:space="preserve">Обеспечение выплат стимулирующего характера работникам муниципальных учреждений культуры </t>
  </si>
  <si>
    <t>04 3 7080</t>
  </si>
  <si>
    <t>Обеспечение мероприятий по оказанию поддержки в 2014году гражданам, пострадавшим в результате пожара муниципального жилищного фонда за счет средств Ленинградской области</t>
  </si>
  <si>
    <t>68 9 7001</t>
  </si>
  <si>
    <t>68 9 1036</t>
  </si>
  <si>
    <t>Приобретение в лизинг экскаватора-погрузчика за счет средств областного бюджета</t>
  </si>
  <si>
    <t>68 9 7055</t>
  </si>
  <si>
    <t>68 9 1042</t>
  </si>
  <si>
    <t>Приобретение коммунальной техники в рамках непрограмных расходов органов местного самоуправления</t>
  </si>
  <si>
    <t xml:space="preserve"> 1 03 00000 00 0000 000</t>
  </si>
  <si>
    <t>НАЛОГИ НА ТОВАРЫ (РАБОТЫ, УСЛУГИ). РЕАЛИЗУЕМЫЕ НА ТЕРРИТОРИИ РОССИЙСКОЙ ФЕДЕРАЦИИ</t>
  </si>
  <si>
    <t>Дотации бюджетам поселений на поддержку мер по сбалансированности бюджетов</t>
  </si>
  <si>
    <t>ДОТАЦИИ 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</si>
  <si>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</si>
  <si>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Субсидии на реализацию подпрограммы "ОЖМС" ФЦП "Жилище" на 2011-2015 годы за счет средств областного бюджета</t>
  </si>
  <si>
    <t>Субсидии на реализацию подпрограммы "ОЖМС" ФЦП "Жилище" на 2011-2015 годы за счет средств федерального бюджета</t>
  </si>
  <si>
    <t xml:space="preserve"> 2 02 01003 10 0000 151</t>
  </si>
  <si>
    <t xml:space="preserve">Ремонт асфальтобетонного покрытия тротуаров в рамках непрограммных расходов органов местного самоуправления </t>
  </si>
  <si>
    <t>Жилье для молодежи 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</si>
  <si>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Мероприятия  по подготовке объектов и систем жизнеобеспечения  к работе в осенне-зимний период  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</si>
  <si>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Мероприятия, направленные на безаварийную работу объектов водоснабжения и водоотведения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</si>
  <si>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Мероприятия  по подготовке объектов и систем жизнеобеспечения  к работе в осенне-зимний период 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</si>
  <si>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Проведение мероприятий, направленных на  профилактику терроризма и экстремизма в  рамках подпрограммы "Профилактика терроризма и экстремизма в границах Новоладожского городского поселения "  муниципальной программы "Безопасность Новоладожского городского поселения"</t>
  </si>
  <si>
    <t>Иные межбюджетные трансферты на  софинансирование оказания поддержки в обеспечении жильем молодых семей в рамках подпрограммы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</si>
  <si>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Устройство спортивной площадки, расположенной в микрорайоне "А" и устройство детских площадок, расположенных в микрорайонах "А",  "В" и на ул. Северная за счет средств Ленинградской области</t>
  </si>
  <si>
    <t>Субсидии на жилье для молодежи в рамках подпрограммы "Жилье для молодежи " государственной программы Ленинградской области "Обеспечение качественным жильем  граждан на территории Ленинградской области"</t>
  </si>
  <si>
    <t>Мероприятия области жилищно-коммунального хозяйства в рамках  непрограммных расходов органов местного самоуправления</t>
  </si>
  <si>
    <t>Коммунальное хозяйство хозяйство</t>
  </si>
  <si>
    <t>Мероприятия по обеспечению сноса  расселяемых аварийных домов, сараев в рамках  непрограммных расходов органов местного самоуправления</t>
  </si>
  <si>
    <t>68 9 1020</t>
  </si>
  <si>
    <t>Осуществление работ  по  повышению безопасности дорожного движения  и снижению травматизма  в рамках непрограммных расходов органов местного самоуправления</t>
  </si>
  <si>
    <t>Мероприятия по проектным работам для строительства физкультурно-оздоровительного комплекса  в рамках подпрограммы "Развитие спортивной инфраструктуры (объектов)" муниципальной программы "Физическая культура и спорт Новоладожского городского поселения"</t>
  </si>
  <si>
    <t>Источники внутреннего финансирования дефицита  бюджета муниципального образования Новоладожское городское поселение Волховского муниципального района Ленинградской области на 2015 год</t>
  </si>
  <si>
    <t>Прогнозируемые   поступления    доходов        бюджета муниципального образования Новоладожское городское поселение Волховского муниципального района Ленинградской области на 2015 год</t>
  </si>
  <si>
    <t>Безвозмездные поступления бюджета муниципального образования Новоладожское городское поселение Волховского муниципального района Ленинградской                                                                                                               на  2015 год</t>
  </si>
  <si>
    <t xml:space="preserve">Распределение бюджетных ассигнований по разделам подразделам на 2015 год
</t>
  </si>
  <si>
    <t>Распределение бюджетных ассигнований по целевым статьям (муниципальным программам МО Новоладожского городского поселения и непрограммным направлениям деятельности), видам расходов классификации расходов бюджетов, а также по разделам и подразделам классификации расходов бюджетов на 2015 год</t>
  </si>
  <si>
    <t>Распределение бюджетных ассигнований по разделам и подразделам, целевым статьям (муниципальным программам МО Новоладожского городского поселения и непрограммным направлениям деятельности) и видам расходов классификации расходов бюджета на 2015 год</t>
  </si>
  <si>
    <t>Ведомственная структура расходов МО Новоладожского городского поселения  на 2015 год</t>
  </si>
  <si>
    <t>2015</t>
  </si>
  <si>
    <t xml:space="preserve"> - дотация из ОФФП</t>
  </si>
  <si>
    <t xml:space="preserve"> - дотация из РФФП</t>
  </si>
  <si>
    <t>03 1 1036</t>
  </si>
  <si>
    <t>Иные закупки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</si>
  <si>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</si>
  <si>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</si>
  <si>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</si>
  <si>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казенных учреждений
</t>
  </si>
  <si>
    <t xml:space="preserve">Уплата налогов, сборов и иных платежей
</t>
  </si>
  <si>
    <t xml:space="preserve">Бюджетные инвестиции
</t>
  </si>
  <si>
    <t xml:space="preserve">Бюджетные инвестиции </t>
  </si>
  <si>
    <t>110</t>
  </si>
  <si>
    <t>850</t>
  </si>
  <si>
    <t xml:space="preserve">Субсидии бюджетным учреждениям
</t>
  </si>
  <si>
    <t>610</t>
  </si>
  <si>
    <t xml:space="preserve">Социальные выплаты гражданам, кроме публичных нормативных социальных выплат
</t>
  </si>
  <si>
    <t>320</t>
  </si>
  <si>
    <t>240</t>
  </si>
  <si>
    <t>410</t>
  </si>
  <si>
    <t>01 3 1043</t>
  </si>
  <si>
    <t>Замена канализационных труб г.Новая Ладога м-н "В" от д.20 до д.8в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</si>
  <si>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Ремонт асфальтобетонного покрытия тротуаров в рамках подпрограммы 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</si>
  <si>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 xml:space="preserve">(приложение 9) 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</si>
  <si>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</si>
  <si>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непрогр.</t>
  </si>
  <si>
    <t>прогр</t>
  </si>
  <si>
    <t>67 3 4004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</si>
  <si>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</si>
  <si>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</si>
  <si>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Межбюджетные трансферты на обеспечение
функционирования контрольно-счетного органа</t>
  </si>
  <si>
    <t xml:space="preserve">Иные межбюджетные трансферты
</t>
  </si>
  <si>
    <t>09 0 0000</t>
  </si>
  <si>
    <t>Муниципальная программа "Развитие малого и среднего предпринимательства в Новоладожском городском поселении на 2015-2020 годы"</t>
  </si>
  <si>
    <t>09 1 1044</t>
  </si>
  <si>
    <t>Поддержка малого и среднего препринимательства</t>
  </si>
  <si>
    <t>01 3 6002</t>
  </si>
  <si>
    <t>Замена канализационных труб г.Новая Ладога м-н "В" от д.20 до д.8в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 (ВМР)</t>
  </si>
  <si>
    <t>Обслуживание детских и спортивных площадок на территории МО Новоладожское городское поселение</t>
  </si>
  <si>
    <t>68 9 1045</t>
  </si>
  <si>
    <t xml:space="preserve"> 2 02 01001 13 0000 151</t>
  </si>
  <si>
    <t>2 02 02088 13 0004 151</t>
  </si>
  <si>
    <t>2 02 02089 13 0004 151</t>
  </si>
  <si>
    <t xml:space="preserve">2 02 02216 13 0000 151
</t>
  </si>
  <si>
    <t xml:space="preserve">2 02 02077 13 0000 151
</t>
  </si>
  <si>
    <t>2 02 02051 13 0000 151</t>
  </si>
  <si>
    <t xml:space="preserve"> 2 02 03015 13 0000 151</t>
  </si>
  <si>
    <t xml:space="preserve"> 2 02 03024 13 0000 151</t>
  </si>
  <si>
    <t>2 02 02999 13 0000 151</t>
  </si>
  <si>
    <t xml:space="preserve">2 02 02008 13 0000 151
</t>
  </si>
  <si>
    <t>2 02 04999 13 0000 151</t>
  </si>
  <si>
    <t xml:space="preserve"> - Замена канализационных труб г.Новая Ладога м-н "В" от д.20 до д.8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</si>
  <si>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</si>
  <si>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09 1 0000</t>
  </si>
  <si>
    <t>Подпрограмма "Развитие малого и среднего предпринимательства в Новоладожском городском поселении " муниципальной программы "Развитие малого и среднего предпринимательства в Новоладожском городском поселении на 2015-2020 годы"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</si>
  <si>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</si>
  <si>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</si>
  <si>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</si>
  <si>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</si>
  <si>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</si>
  <si>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</si>
  <si>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</si>
  <si>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</si>
  <si>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1 13 02995 13 0000 130</t>
  </si>
  <si>
    <t>Прочие доходы от компенсации затрат бюджетов городских поселений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</si>
  <si>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</si>
  <si>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</si>
  <si>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</si>
  <si>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</si>
  <si>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</si>
  <si>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</si>
  <si>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</si>
  <si>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</si>
  <si>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1 17 05050 13 0000 180</t>
  </si>
  <si>
    <t>Прочие неналоговые доходы бюджетов городских поселений</t>
  </si>
  <si>
    <t>000 01 02 00 0000 0000 710</t>
  </si>
  <si>
    <t>000 01 02 00 00 00 0000 710</t>
  </si>
  <si>
    <t xml:space="preserve">  </t>
  </si>
  <si>
    <t>68 9 1046</t>
  </si>
  <si>
    <t>Мероприятия, направленные на безаварийную работу объектов водоснабжения и водоотведения (ВМР)</t>
  </si>
  <si>
    <t xml:space="preserve"> -  Ремонт центрального водовода от хоздвора завода "Лаконд" до ветлечебницы ул. Ленинградская</t>
  </si>
  <si>
    <t xml:space="preserve"> -  Обеспечение мероприятий по переселению граждан из жилищного фонда учетом необходимости развития малоэтажного строительства </t>
  </si>
  <si>
    <t>10 0 0000</t>
  </si>
  <si>
    <t>10 1 0000</t>
  </si>
  <si>
    <t>10 1 1047</t>
  </si>
  <si>
    <t xml:space="preserve"> Муниципальная программа "Создание условий для эффективного выполнения органами местного самоуправления МО Новоладожское городское поселение своих полномочий на 2015 год"</t>
  </si>
  <si>
    <t>Реконструкция моста через р. Дубенка в деревне Дубно</t>
  </si>
  <si>
    <t>Подпрограмма "Реализация иннициатив граждан  на части террирории МО Новоладожского городского поселения " муниципальной программы  "Создание условий для эффективного выполнения органами местного самоуправления МО Новоладожское городское поселение своих полномочий на 2015 год"</t>
  </si>
  <si>
    <t>68 9 0017</t>
  </si>
  <si>
    <t xml:space="preserve">Предоставление муниципальным бюджетным учреждениям субсидий  в рамках  непрограммных расходов органов местного самоуправления </t>
  </si>
  <si>
    <t>03 2 0017</t>
  </si>
  <si>
    <t>Предоставление муниципальным бюджетным учреждениям субсидий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</si>
  <si>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02 1 0017</t>
  </si>
  <si>
    <t>Предоставление муниципальным бюджетным учреждениям субсидий  в рамках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</si>
  <si>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Оказанием услуг средствами массовой информации органам местного самоуправления МО Новоладожское городское поселение  в рамках непрограммных расходов органов местного самоуправления</t>
  </si>
  <si>
    <t>Субсидии бюджетным учреждениям</t>
  </si>
  <si>
    <t xml:space="preserve">Предоставление муниципальным бюджетным учреждениям субсидий  в рамках  в рамках подпрограммы  "Организация благоустройства  на территории Новоладожского городского поселения " </t>
  </si>
  <si>
    <t>68 0 0000</t>
  </si>
  <si>
    <t>04 0 0000</t>
  </si>
  <si>
    <t>05 0 0000</t>
  </si>
  <si>
    <t>06 0 0000</t>
  </si>
  <si>
    <t>07 0 0000</t>
  </si>
  <si>
    <t>08 0 0000</t>
  </si>
  <si>
    <t>05 1 0000</t>
  </si>
  <si>
    <t>05 2 0000</t>
  </si>
  <si>
    <t>05 3 0000</t>
  </si>
  <si>
    <t>05 4 0000</t>
  </si>
  <si>
    <t>04 2 0000</t>
  </si>
  <si>
    <t>06 1 0000</t>
  </si>
  <si>
    <t>06 2 0000</t>
  </si>
  <si>
    <t>06 3 0000</t>
  </si>
  <si>
    <t>07 1 0000</t>
  </si>
  <si>
    <t>08 1 0000</t>
  </si>
  <si>
    <t>Всего расходов</t>
  </si>
  <si>
    <t>0801</t>
  </si>
  <si>
    <t>Культура</t>
  </si>
  <si>
    <t>1101</t>
  </si>
  <si>
    <t>Физическая культура</t>
  </si>
  <si>
    <t>06 1 0016</t>
  </si>
  <si>
    <t>06 2 0017</t>
  </si>
  <si>
    <t>Иные межбюджетные трансферты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</si>
  <si>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</si>
  <si>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</si>
  <si>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</si>
  <si>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</si>
  <si>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</si>
  <si>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</si>
  <si>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</si>
  <si>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810</t>
  </si>
  <si>
    <t>0412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</si>
  <si>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</si>
  <si>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</si>
  <si>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Пенсионное обеспечение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</si>
  <si>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</si>
  <si>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</si>
  <si>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</si>
  <si>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</si>
  <si>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67 3 0015</t>
  </si>
  <si>
    <t>Иные выплаты персоналу государственных (муниципальных) органов, за исключением фонда оплаты труда</t>
  </si>
  <si>
    <t>0113</t>
  </si>
  <si>
    <t>67 3 0014</t>
  </si>
  <si>
    <t>Другие 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</si>
  <si>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</si>
  <si>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</si>
  <si>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67 3 0000</t>
  </si>
  <si>
    <t>Обеспечение деятельности центрального аппарата</t>
  </si>
  <si>
    <t>67 2 0014</t>
  </si>
  <si>
    <t>67 2 0000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</si>
  <si>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</si>
  <si>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67 0 0000</t>
  </si>
  <si>
    <t>Сумма
(тысяч рублей)</t>
  </si>
  <si>
    <t>КФСР</t>
  </si>
  <si>
    <t>КВР</t>
  </si>
  <si>
    <t>КЦСР</t>
  </si>
  <si>
    <t>Наименование</t>
  </si>
  <si>
    <t>решением Совета депутатов</t>
  </si>
  <si>
    <t>УТВЕРЖДЕНО</t>
  </si>
  <si>
    <t>гл.адм.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</si>
  <si>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</si>
  <si>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</si>
  <si>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</si>
  <si>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</si>
  <si>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</si>
  <si>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</si>
  <si>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</si>
  <si>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612</t>
  </si>
  <si>
    <t>611</t>
  </si>
  <si>
    <t>01 0 0000</t>
  </si>
  <si>
    <t>540</t>
  </si>
  <si>
    <t>0502</t>
  </si>
  <si>
    <t>Коммунальное хозяйство</t>
  </si>
  <si>
    <t>01 2 0000</t>
  </si>
  <si>
    <t>0309</t>
  </si>
  <si>
    <t>02 0 0000</t>
  </si>
  <si>
    <t>1003</t>
  </si>
  <si>
    <t>Социальное обеспечение населения</t>
  </si>
  <si>
    <t>1202</t>
  </si>
  <si>
    <t>Периодическая печать и издательства</t>
  </si>
  <si>
    <t>68 9 0000</t>
  </si>
  <si>
    <t>68 9 0016</t>
  </si>
  <si>
    <t>68 9 1066</t>
  </si>
  <si>
    <t>0111</t>
  </si>
  <si>
    <t>Непрограммные расходы</t>
  </si>
  <si>
    <t>1001</t>
  </si>
  <si>
    <t>122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</si>
  <si>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</si>
  <si>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</si>
  <si>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</si>
  <si>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</si>
  <si>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</si>
  <si>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</si>
  <si>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</si>
  <si>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</si>
  <si>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</si>
  <si>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</si>
  <si>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</si>
  <si>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0800</t>
  </si>
  <si>
    <t>1100</t>
  </si>
  <si>
    <t>1200</t>
  </si>
  <si>
    <t>Культура, кинематография</t>
  </si>
  <si>
    <t>Физическая культура и спорт</t>
  </si>
  <si>
    <t>Средства массовой информации</t>
  </si>
  <si>
    <t>код бюджетной</t>
  </si>
  <si>
    <t>ИСТОЧНИК ДОХОДОВ</t>
  </si>
  <si>
    <t>сумма</t>
  </si>
  <si>
    <t>классификации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</si>
  <si>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</si>
  <si>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</si>
  <si>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</si>
  <si>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</si>
  <si>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</si>
  <si>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</si>
  <si>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</si>
  <si>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</si>
  <si>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</si>
  <si>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</si>
  <si>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</si>
  <si>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</si>
  <si>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</si>
  <si>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</si>
  <si>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</si>
  <si>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</si>
  <si>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</si>
  <si>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</si>
  <si>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</si>
  <si>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</si>
  <si>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</si>
  <si>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</si>
  <si>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</si>
  <si>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</si>
  <si>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</si>
  <si>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>2 00 00 000 00 0000 000</t>
  </si>
  <si>
    <t>БЕЗВОЗМЕЗДНЫЕ ПОСТУПЛЕНИЯ</t>
  </si>
  <si>
    <t xml:space="preserve">ВСЕГО ДОХОДОВ 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</si>
  <si>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</si>
  <si>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</si>
  <si>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</si>
  <si>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 xml:space="preserve"> 2 02 03000 00 0000 151</t>
  </si>
  <si>
    <t>СУБВЕНЦИИ бюджетам субъектов Российской Федерации и муниципальных образований</t>
  </si>
  <si>
    <t>на выполнение передаваемых полномочий субъектов Российской Федерации, в том числе</t>
  </si>
  <si>
    <t>- в сфере профилактики безнадзорности и правонарушений несовершеннолетних</t>
  </si>
  <si>
    <t>- в сфере административных правоотношений</t>
  </si>
  <si>
    <t xml:space="preserve"> 2 02 04000 00 0000 151</t>
  </si>
  <si>
    <t xml:space="preserve"> ИНЫЕ МЕЖБЮДЖЕТНЫЕ ТРАНСФЕРТЫ</t>
  </si>
  <si>
    <t>Дорожное хозяйство (дорожные фонды)</t>
  </si>
  <si>
    <t>0409</t>
  </si>
  <si>
    <t>Благоустройство</t>
  </si>
  <si>
    <t>0503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</si>
  <si>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</si>
  <si>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</si>
  <si>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</si>
  <si>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</si>
  <si>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код</t>
  </si>
  <si>
    <t>раздела</t>
  </si>
  <si>
    <t>подраздела</t>
  </si>
  <si>
    <t xml:space="preserve">Жилищно- коммунальное хозяйство </t>
  </si>
  <si>
    <t>02 2 0000</t>
  </si>
  <si>
    <t xml:space="preserve">Непрограммные расходы органов местного самоуправления </t>
  </si>
  <si>
    <t xml:space="preserve">Ежегодный членский взнос в совет муниципальных образований в рамках непрограммных расходов органов местного самоуправления </t>
  </si>
  <si>
    <t>Резервные средства</t>
  </si>
  <si>
    <t xml:space="preserve">Расходы на обеспечение деятельности муниципальных казенных учреждений в рамках  непрограммных расходов органов местного самоуправления </t>
  </si>
  <si>
    <t>Фонд оплаты труда и страховые взносы казенных учреждений</t>
  </si>
  <si>
    <t>Иные выплаты персоналу, за исключением фонда оплаты труда казенных учреждений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</si>
  <si>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</t>
  </si>
  <si>
    <t xml:space="preserve">Содержание имущества казны  в рамках непрограммных расходов органов местного самоуправления </t>
  </si>
  <si>
    <t>Резервные фонды местных администраций</t>
  </si>
  <si>
    <t>Наименование раздела и подраздела</t>
  </si>
  <si>
    <t>Бюджет всего (тыс.руб.)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</si>
  <si>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</si>
  <si>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(приложение 1)</t>
  </si>
  <si>
    <t>НАИМЕНОВАНИЕ</t>
  </si>
  <si>
    <t>(тыс.руб.)</t>
  </si>
  <si>
    <t>Кредиты кредитных организаций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</si>
  <si>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</si>
  <si>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</si>
  <si>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</si>
  <si>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</si>
  <si>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</si>
  <si>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</si>
  <si>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</si>
  <si>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</si>
  <si>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</si>
  <si>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</si>
  <si>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</si>
  <si>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000 01 06 05 02 05 0000 640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</si>
  <si>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</si>
  <si>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</si>
  <si>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</si>
  <si>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</si>
  <si>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</si>
  <si>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(приложение 2)</t>
  </si>
  <si>
    <t>(приложение 5)</t>
  </si>
  <si>
    <t>Изменение остатков средств на счетах по учету средств бюджетов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</si>
  <si>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</si>
  <si>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</si>
  <si>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МО Новоладожское городское поселение</t>
  </si>
  <si>
    <t>Получение кредитов от кредитных организаций бюджетами поселений в валюте Российскй Федерации</t>
  </si>
  <si>
    <t>Предоставление бюджетных кредитов другим бюджетам бюджетной системы Российской Федерации из бюджетов поселений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</si>
  <si>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бюджетов поселений в валюте Российской Федерации</t>
  </si>
  <si>
    <t>Получение кредитов от других бюджетов бюджетной системы Российской Федерации бюджетами  поселений в валюте Российской Федерации</t>
  </si>
  <si>
    <t>1 01 02010 01 1000 110</t>
  </si>
  <si>
    <t>1 01 02020 01 1000 110</t>
  </si>
  <si>
    <t>1 05 03010 01 0000 110</t>
  </si>
  <si>
    <t>НАЛОГИ НА ИМУЩЕСТВО</t>
  </si>
  <si>
    <t xml:space="preserve"> 1 06 00000 00 0000 000</t>
  </si>
  <si>
    <t>1 06 01000 00 0000 110</t>
  </si>
  <si>
    <t>Налог на имущество физических лиц</t>
  </si>
  <si>
    <t>1 06 01030 10 0000 110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</si>
  <si>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</si>
  <si>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</si>
  <si>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</si>
  <si>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</si>
  <si>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</si>
  <si>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</si>
  <si>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</si>
  <si>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</si>
  <si>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</si>
  <si>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1 06 06013 10 0000 110</t>
  </si>
  <si>
    <t xml:space="preserve">Земельный налог, взимаемый по ставке, установленной подпунктом 1 пункта 1 статьи 394 Налогового кодекса РФ и применяемой к объекту налогообложения, расположенному в границах поселения </t>
  </si>
  <si>
    <t>1 06 06023 10 0000 110</t>
  </si>
  <si>
    <t>Земельный налог, взимаемый по ставке, установленной подпунктом 2 пункта 1 статьи 394 Налогового кодекса РФ и применяемой к объекту налогообложения, расположенному в границах поселения</t>
  </si>
  <si>
    <t>1 03 02000 01 0000 110</t>
  </si>
  <si>
    <t>Акцизы по подакцизным товарам (продукции), производимым на территории Российской Федерации</t>
  </si>
  <si>
    <t>Дотации бюджетам поселений на выравнивание бюджетной обеспеченности</t>
  </si>
  <si>
    <t>осуществление первичного воинского учета на территориях, где отсутствуют военные комиссариаты</t>
  </si>
  <si>
    <t>- осуществление первичного воинского учета на территориях, где отсутствуют военные комиссариаты</t>
  </si>
  <si>
    <t>Обеспечение проведения выборов и референдумов</t>
  </si>
  <si>
    <t>0200</t>
  </si>
  <si>
    <t>Мобилизационная и вневойсковая подготовка</t>
  </si>
  <si>
    <t>0203</t>
  </si>
  <si>
    <t>0107</t>
  </si>
  <si>
    <t>Муниципальная программа МО Новоладожского городского поселения "Безопасность Новоладожского городского поселения"</t>
  </si>
  <si>
    <t>Подпрограмма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</si>
  <si>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</si>
  <si>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>05 4 7134</t>
  </si>
  <si>
    <t>05 4 7133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</si>
  <si>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</si>
  <si>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 xml:space="preserve">Обеспечение проведения выборов и референдумов
</t>
  </si>
  <si>
    <t>68 3 0000</t>
  </si>
  <si>
    <t>68 9 0601</t>
  </si>
  <si>
    <t>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</t>
  </si>
  <si>
    <t>Подпрограмма "Организация библиотечного обслуживания населения Новоладожского городского поселения"муниципальной программы МО Новоладожского городского поселения "Культура Новоладожского городского поселения"</t>
  </si>
  <si>
    <t>Расходы на обеспечение деятельности муниципальных казенных учреждений в рамках подпрограммы "Организация библиотечного обслуживания населения Новоладожского городского поселения"муниципальной программы МО Новоладожского городского поселения "Культура Новоладожского городского поселения"</t>
  </si>
  <si>
    <t>Предоставление муниципальным бюджетным учреждениям субсидий в рамках подпрограммы "Организация досуга и обеспечения жителей Новоладожского городского поселения услугами организаций культуры" муниципальной программы МО Новоладожского городского поселения "Культура Новоладожского городского поселения"</t>
  </si>
  <si>
    <t>Подпрограмма "Организации досуга и обеспечения жителей Новоладожского городского поселения услугами организаций культуры"</t>
  </si>
  <si>
    <t>Подпрограмма "Культурно-досуговые мероприятия Новоладожского городского поселения" муниципальной программы МО Новоладожского городского поселения "Культура Новоладожского городского поселения"</t>
  </si>
  <si>
    <t>Организация и проведение праздничных мероприятий в рамках подпрограммы "Культурно-досуговые мероприятия Новоладожского городского поселения" муниципальной программы МО Новоладожского городского поселения "Культура Новоладожского городского поселения"</t>
  </si>
  <si>
    <t>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</si>
  <si>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04 2 4003</t>
  </si>
  <si>
    <t>Подпрограмма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</si>
  <si>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08 1 0302</t>
  </si>
  <si>
    <t>Муниципальная программа "Социальная поддержка отдельных категорий граждан"</t>
  </si>
  <si>
    <t>Подпрограмма "Материальная помощь отдельным категориям граждан МО Новоладожское городское поселение" муниципальной программы "Социальная поддержка отдельных категорий граждан"</t>
  </si>
  <si>
    <t>Доплата к пенсиям муниципальных служащих в рамках подпрограммы Материальная помощь отдельным категориям граждан МО Новоладожское городское поселение" муниципальной программы "Социальная поддержка отдельных категорий граждан"</t>
  </si>
  <si>
    <t>Муниципальная программа "Физическая культура и спорт Новоладожского городского поселения"</t>
  </si>
  <si>
    <t>Подпрограмма "Развитие спортивной инфраструктуры (объектов)" муниципальной программы "Физическая культура и спорт Новоладожского городского поселения"</t>
  </si>
  <si>
    <t>68 3 0015</t>
  </si>
  <si>
    <t xml:space="preserve">Обеспечение деятельности органов местного самоуправления </t>
  </si>
  <si>
    <t>Резервный фонд администрации МО Новоладожского городского поселения в рамках непрограммных расходов органов местного самоуправления</t>
  </si>
  <si>
    <t>06 3 1004</t>
  </si>
  <si>
    <t>68 9 0605</t>
  </si>
  <si>
    <t>68 9 1007</t>
  </si>
  <si>
    <t>68 9 1008</t>
  </si>
  <si>
    <t>68 9 1009</t>
  </si>
  <si>
    <t>Муниципальная программа "Безопасность Новоладожского городского поселения"</t>
  </si>
  <si>
    <t>Подпрограмма "Предупреждение и ликвидация последствий чрезвычайных ситуаций в границах Новоладожского городского поселения "муниципальной программы "Безопасность Новоладожского городского поселения"</t>
  </si>
  <si>
    <t>05 2 1010</t>
  </si>
  <si>
    <t>Предупреждение и ликвидация последствий чрезвычайных ситуаций ,обеспечение безопасности людей на водоемах, создание технических средств оповещения населения в рамках подпрограммы "Предупреждение и ликвидация последствий чрезвычайных ситуаций в границах Новоладожского городского поселения " муниципальной программы "Безопасность Новоладожского городского поселения"</t>
  </si>
  <si>
    <t>Обеспечение мер пожарной безопасности в рамках подпрограммы "Пожарная безопасность в границах Новоладожского городского поселения" муниципальной программы "Безопасность Новоладожского городского поселения"</t>
  </si>
  <si>
    <t>05 3 1011</t>
  </si>
  <si>
    <t>Подпрограмма "Профилактика терроризма и экстремизма в границах Новоладожского городского поселения "  муниципальной программы "Безопасность Новоладожского городского поселения"</t>
  </si>
  <si>
    <t>05 1 1012</t>
  </si>
  <si>
    <t xml:space="preserve"> Муниципальная программа "Дороги Новоладожского городского поселения"</t>
  </si>
  <si>
    <t>Подпрограмма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</si>
  <si>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03 0 0000</t>
  </si>
  <si>
    <t>03 1 0000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</si>
</sst>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#,##0.0000"/>
    <numFmt numFmtId="174" formatCode="#,##0.0000000"/>
    <numFmt numFmtId="175" formatCode="#,##0.00_р_."/>
    <numFmt numFmtId="176" formatCode="000000"/>
    <numFmt numFmtId="177" formatCode="_-* #,##0.0_р_._-;\-* #,##0.0_р_._-;_-* &quot;-&quot;??_р_._-;_-@_-"/>
    <numFmt numFmtId="178" formatCode="_-* #,##0.0_р_._-;\-* #,##0.0_р_._-;_-* &quot;-&quot;?_р_._-;_-@_-"/>
    <numFmt numFmtId="179" formatCode="?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_р_._-;\-* #,##0.00000_р_._-;_-* &quot;-&quot;?????_р_._-;_-@_-"/>
    <numFmt numFmtId="187" formatCode="_-* #,##0.0000000_р_._-;\-* #,##0.0000000_р_._-;_-* &quot;-&quot;???????_р_._-;_-@_-"/>
    <numFmt numFmtId="188" formatCode="_-* #,##0.000000000_р_._-;\-* #,##0.000000000_р_._-;_-* &quot;-&quot;??_р_._-;_-@_-"/>
    <numFmt numFmtId="189" formatCode="_-* #,##0.0000000000_р_._-;\-* #,##0.0000000000_р_._-;_-* &quot;-&quot;??_р_._-;_-@_-"/>
    <numFmt numFmtId="190" formatCode="_-* #,##0.00000000000_р_._-;\-* #,##0.00000000000_р_._-;_-* &quot;-&quot;??_р_._-;_-@_-"/>
    <numFmt numFmtId="191" formatCode="_-* #,##0.0000_р_._-;\-* #,##0.0000_р_._-;_-* &quot;-&quot;????_р_._-;_-@_-"/>
    <numFmt numFmtId="192" formatCode="_-* #,##0.0000000000_р_._-;\-* #,##0.0000000000_р_._-;_-* &quot;-&quot;??????????_р_._-;_-@_-"/>
    <numFmt numFmtId="193" formatCode="#,##0.000"/>
    <numFmt numFmtId="194" formatCode="#,##0.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0.000000000000"/>
    <numFmt numFmtId="200" formatCode="#,##0.0000000000000"/>
    <numFmt numFmtId="201" formatCode="_-* #,##0_р_._-;\-* #,##0_р_._-;_-* &quot;-&quot;??_р_._-;_-@_-"/>
  </numFmts>
  <fonts count="58"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Arial Cyr"/>
      <family val="0"/>
    </font>
    <font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0"/>
      <color indexed="10"/>
      <name val="Arial Cyr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414">
    <xf numFmtId="0" fontId="0" fillId="0" borderId="0" xfId="0" applyAlignment="1">
      <alignment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9" fontId="9" fillId="0" borderId="0" xfId="53" applyNumberFormat="1" applyFont="1" applyFill="1" applyAlignment="1">
      <alignment vertical="center"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center" vertical="top"/>
      <protection/>
    </xf>
    <xf numFmtId="0" fontId="11" fillId="0" borderId="13" xfId="53" applyFont="1" applyFill="1" applyBorder="1" applyAlignment="1">
      <alignment horizontal="center" vertical="center"/>
      <protection/>
    </xf>
    <xf numFmtId="0" fontId="11" fillId="0" borderId="14" xfId="53" applyFont="1" applyFill="1" applyBorder="1" applyAlignment="1">
      <alignment horizontal="center" vertical="center"/>
      <protection/>
    </xf>
    <xf numFmtId="49" fontId="11" fillId="0" borderId="15" xfId="53" applyNumberFormat="1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49" fontId="9" fillId="0" borderId="15" xfId="53" applyNumberFormat="1" applyFont="1" applyFill="1" applyBorder="1" applyAlignment="1">
      <alignment vertical="center" wrapText="1"/>
      <protection/>
    </xf>
    <xf numFmtId="0" fontId="10" fillId="0" borderId="16" xfId="53" applyFont="1" applyFill="1" applyBorder="1" applyAlignment="1">
      <alignment horizontal="center" vertical="center"/>
      <protection/>
    </xf>
    <xf numFmtId="49" fontId="10" fillId="0" borderId="17" xfId="53" applyNumberFormat="1" applyFont="1" applyFill="1" applyBorder="1" applyAlignment="1">
      <alignment vertical="center"/>
      <protection/>
    </xf>
    <xf numFmtId="0" fontId="7" fillId="0" borderId="0" xfId="53" applyFont="1" applyFill="1">
      <alignment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/>
      <protection/>
    </xf>
    <xf numFmtId="49" fontId="49" fillId="0" borderId="19" xfId="53" applyNumberFormat="1" applyFont="1" applyFill="1" applyBorder="1" applyAlignment="1">
      <alignment vertical="center" wrapText="1"/>
      <protection/>
    </xf>
    <xf numFmtId="0" fontId="15" fillId="0" borderId="14" xfId="53" applyFont="1" applyFill="1" applyBorder="1" applyAlignment="1">
      <alignment horizontal="center" vertical="center"/>
      <protection/>
    </xf>
    <xf numFmtId="49" fontId="15" fillId="0" borderId="20" xfId="53" applyNumberFormat="1" applyFont="1" applyFill="1" applyBorder="1" applyAlignment="1">
      <alignment vertical="center"/>
      <protection/>
    </xf>
    <xf numFmtId="49" fontId="6" fillId="0" borderId="20" xfId="53" applyNumberFormat="1" applyFont="1" applyFill="1" applyBorder="1" applyAlignment="1">
      <alignment vertical="center" wrapText="1"/>
      <protection/>
    </xf>
    <xf numFmtId="0" fontId="7" fillId="0" borderId="14" xfId="53" applyFont="1" applyFill="1" applyBorder="1" applyAlignment="1">
      <alignment horizontal="center" vertical="center"/>
      <protection/>
    </xf>
    <xf numFmtId="49" fontId="7" fillId="0" borderId="20" xfId="53" applyNumberFormat="1" applyFont="1" applyFill="1" applyBorder="1" applyAlignment="1">
      <alignment vertical="center"/>
      <protection/>
    </xf>
    <xf numFmtId="49" fontId="7" fillId="0" borderId="21" xfId="53" applyNumberFormat="1" applyFont="1" applyFill="1" applyBorder="1" applyAlignment="1">
      <alignment vertical="center" wrapText="1"/>
      <protection/>
    </xf>
    <xf numFmtId="49" fontId="11" fillId="0" borderId="20" xfId="53" applyNumberFormat="1" applyFont="1" applyFill="1" applyBorder="1" applyAlignment="1">
      <alignment vertical="center"/>
      <protection/>
    </xf>
    <xf numFmtId="0" fontId="15" fillId="0" borderId="0" xfId="53" applyFont="1" applyFill="1">
      <alignment/>
      <protection/>
    </xf>
    <xf numFmtId="0" fontId="7" fillId="0" borderId="20" xfId="0" applyFont="1" applyBorder="1" applyAlignment="1">
      <alignment wrapText="1"/>
    </xf>
    <xf numFmtId="0" fontId="15" fillId="0" borderId="22" xfId="53" applyFont="1" applyFill="1" applyBorder="1" applyAlignment="1">
      <alignment horizontal="center" vertical="center"/>
      <protection/>
    </xf>
    <xf numFmtId="49" fontId="15" fillId="0" borderId="23" xfId="53" applyNumberFormat="1" applyFont="1" applyFill="1" applyBorder="1" applyAlignment="1">
      <alignment vertical="center"/>
      <protection/>
    </xf>
    <xf numFmtId="49" fontId="7" fillId="0" borderId="0" xfId="53" applyNumberFormat="1" applyFont="1" applyFill="1" applyAlignment="1">
      <alignment horizontal="right" vertical="center"/>
      <protection/>
    </xf>
    <xf numFmtId="0" fontId="7" fillId="0" borderId="0" xfId="53" applyFont="1" applyFill="1" applyAlignment="1">
      <alignment vertical="center"/>
      <protection/>
    </xf>
    <xf numFmtId="0" fontId="9" fillId="0" borderId="24" xfId="0" applyFont="1" applyFill="1" applyBorder="1" applyAlignment="1">
      <alignment horizontal="left" vertical="center" wrapText="1"/>
    </xf>
    <xf numFmtId="0" fontId="9" fillId="0" borderId="0" xfId="53" applyFont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" vertical="center"/>
      <protection/>
    </xf>
    <xf numFmtId="49" fontId="9" fillId="0" borderId="25" xfId="53" applyNumberFormat="1" applyFont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0" fontId="4" fillId="0" borderId="26" xfId="53" applyFont="1" applyBorder="1" applyAlignment="1">
      <alignment horizontal="left" vertical="center"/>
      <protection/>
    </xf>
    <xf numFmtId="0" fontId="4" fillId="0" borderId="26" xfId="53" applyFont="1" applyBorder="1" applyAlignment="1">
      <alignment vertical="center" wrapText="1"/>
      <protection/>
    </xf>
    <xf numFmtId="0" fontId="4" fillId="0" borderId="26" xfId="53" applyFont="1" applyBorder="1" applyAlignment="1">
      <alignment vertical="center"/>
      <protection/>
    </xf>
    <xf numFmtId="0" fontId="4" fillId="0" borderId="25" xfId="53" applyFont="1" applyBorder="1" applyAlignment="1">
      <alignment vertical="center"/>
      <protection/>
    </xf>
    <xf numFmtId="49" fontId="4" fillId="0" borderId="25" xfId="53" applyNumberFormat="1" applyFont="1" applyBorder="1" applyAlignment="1">
      <alignment horizontal="center" vertical="center"/>
      <protection/>
    </xf>
    <xf numFmtId="49" fontId="4" fillId="0" borderId="2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27" xfId="53" applyFont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 wrapText="1"/>
    </xf>
    <xf numFmtId="49" fontId="15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vertical="center"/>
    </xf>
    <xf numFmtId="49" fontId="11" fillId="0" borderId="24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165" fontId="11" fillId="0" borderId="24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/>
    </xf>
    <xf numFmtId="2" fontId="9" fillId="0" borderId="24" xfId="0" applyNumberFormat="1" applyFont="1" applyFill="1" applyBorder="1" applyAlignment="1">
      <alignment horizontal="left" vertical="top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11" fontId="9" fillId="0" borderId="24" xfId="0" applyNumberFormat="1" applyFont="1" applyFill="1" applyBorder="1" applyAlignment="1">
      <alignment horizontal="left" vertical="top" wrapText="1"/>
    </xf>
    <xf numFmtId="165" fontId="9" fillId="0" borderId="24" xfId="0" applyNumberFormat="1" applyFont="1" applyFill="1" applyBorder="1" applyAlignment="1">
      <alignment horizontal="left" vertical="top" wrapText="1"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7" fillId="0" borderId="24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24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vertical="center" wrapText="1"/>
    </xf>
    <xf numFmtId="49" fontId="11" fillId="0" borderId="29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49" fontId="15" fillId="0" borderId="24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24" xfId="0" applyFont="1" applyFill="1" applyBorder="1" applyAlignment="1">
      <alignment horizontal="center" vertical="center" wrapText="1"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4" fillId="0" borderId="15" xfId="53" applyFont="1" applyBorder="1" applyAlignment="1">
      <alignment horizontal="left" vertical="center"/>
      <protection/>
    </xf>
    <xf numFmtId="49" fontId="4" fillId="0" borderId="14" xfId="53" applyNumberFormat="1" applyFont="1" applyBorder="1" applyAlignment="1">
      <alignment horizontal="center" vertical="center"/>
      <protection/>
    </xf>
    <xf numFmtId="49" fontId="4" fillId="0" borderId="13" xfId="53" applyNumberFormat="1" applyFont="1" applyBorder="1" applyAlignment="1">
      <alignment horizontal="center" vertical="center"/>
      <protection/>
    </xf>
    <xf numFmtId="0" fontId="4" fillId="0" borderId="30" xfId="53" applyFont="1" applyBorder="1" applyAlignment="1">
      <alignment vertical="center"/>
      <protection/>
    </xf>
    <xf numFmtId="0" fontId="4" fillId="0" borderId="30" xfId="53" applyFont="1" applyBorder="1" applyAlignment="1">
      <alignment vertical="center" wrapText="1"/>
      <protection/>
    </xf>
    <xf numFmtId="0" fontId="4" fillId="0" borderId="13" xfId="53" applyFont="1" applyBorder="1" applyAlignment="1">
      <alignment vertical="center"/>
      <protection/>
    </xf>
    <xf numFmtId="0" fontId="4" fillId="0" borderId="30" xfId="53" applyFont="1" applyBorder="1" applyAlignment="1">
      <alignment horizontal="left" vertical="center"/>
      <protection/>
    </xf>
    <xf numFmtId="49" fontId="9" fillId="0" borderId="13" xfId="53" applyNumberFormat="1" applyFont="1" applyBorder="1" applyAlignment="1">
      <alignment horizontal="center" vertical="center"/>
      <protection/>
    </xf>
    <xf numFmtId="49" fontId="4" fillId="0" borderId="30" xfId="53" applyNumberFormat="1" applyFont="1" applyBorder="1" applyAlignment="1">
      <alignment horizontal="center" vertical="center"/>
      <protection/>
    </xf>
    <xf numFmtId="49" fontId="11" fillId="0" borderId="13" xfId="53" applyNumberFormat="1" applyFont="1" applyBorder="1" applyAlignment="1">
      <alignment horizontal="center" vertical="center"/>
      <protection/>
    </xf>
    <xf numFmtId="49" fontId="4" fillId="0" borderId="21" xfId="53" applyNumberFormat="1" applyFont="1" applyBorder="1" applyAlignment="1">
      <alignment horizontal="center" vertical="center"/>
      <protection/>
    </xf>
    <xf numFmtId="0" fontId="4" fillId="0" borderId="30" xfId="53" applyFont="1" applyBorder="1" applyAlignment="1">
      <alignment horizontal="left" vertical="center" wrapText="1"/>
      <protection/>
    </xf>
    <xf numFmtId="0" fontId="5" fillId="0" borderId="17" xfId="53" applyFont="1" applyBorder="1" applyAlignment="1">
      <alignment horizontal="left" vertical="center"/>
      <protection/>
    </xf>
    <xf numFmtId="49" fontId="5" fillId="0" borderId="16" xfId="53" applyNumberFormat="1" applyFont="1" applyBorder="1" applyAlignment="1">
      <alignment horizontal="center" vertical="center"/>
      <protection/>
    </xf>
    <xf numFmtId="49" fontId="5" fillId="0" borderId="31" xfId="53" applyNumberFormat="1" applyFont="1" applyBorder="1" applyAlignment="1">
      <alignment horizontal="center" vertical="center"/>
      <protection/>
    </xf>
    <xf numFmtId="0" fontId="5" fillId="0" borderId="17" xfId="53" applyFont="1" applyBorder="1" applyAlignment="1">
      <alignment vertical="center" wrapText="1"/>
      <protection/>
    </xf>
    <xf numFmtId="0" fontId="5" fillId="0" borderId="17" xfId="53" applyFont="1" applyBorder="1" applyAlignment="1">
      <alignment vertical="center"/>
      <protection/>
    </xf>
    <xf numFmtId="49" fontId="4" fillId="0" borderId="31" xfId="53" applyNumberFormat="1" applyFont="1" applyBorder="1" applyAlignment="1">
      <alignment horizontal="center" vertical="center"/>
      <protection/>
    </xf>
    <xf numFmtId="0" fontId="9" fillId="0" borderId="24" xfId="0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49" fontId="3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49" fontId="2" fillId="0" borderId="29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" fillId="0" borderId="15" xfId="53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horizontal="left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2" fillId="0" borderId="24" xfId="0" applyFont="1" applyFill="1" applyBorder="1" applyAlignment="1">
      <alignment horizontal="left" wrapText="1"/>
    </xf>
    <xf numFmtId="11" fontId="11" fillId="0" borderId="24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wrapText="1"/>
    </xf>
    <xf numFmtId="0" fontId="1" fillId="0" borderId="0" xfId="53" applyAlignment="1">
      <alignment vertical="center"/>
      <protection/>
    </xf>
    <xf numFmtId="0" fontId="22" fillId="0" borderId="0" xfId="53" applyFont="1" applyAlignment="1">
      <alignment vertical="center"/>
      <protection/>
    </xf>
    <xf numFmtId="0" fontId="13" fillId="0" borderId="0" xfId="53" applyFont="1" applyAlignment="1">
      <alignment vertical="center"/>
      <protection/>
    </xf>
    <xf numFmtId="0" fontId="13" fillId="0" borderId="11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center"/>
      <protection/>
    </xf>
    <xf numFmtId="0" fontId="10" fillId="0" borderId="13" xfId="53" applyFont="1" applyBorder="1" applyAlignment="1">
      <alignment vertical="center"/>
      <protection/>
    </xf>
    <xf numFmtId="0" fontId="10" fillId="0" borderId="13" xfId="53" applyFont="1" applyBorder="1" applyAlignment="1">
      <alignment vertical="center" wrapText="1"/>
      <protection/>
    </xf>
    <xf numFmtId="0" fontId="23" fillId="0" borderId="0" xfId="53" applyFont="1" applyAlignment="1">
      <alignment vertical="center"/>
      <protection/>
    </xf>
    <xf numFmtId="0" fontId="13" fillId="0" borderId="13" xfId="53" applyFont="1" applyBorder="1" applyAlignment="1">
      <alignment vertical="center"/>
      <protection/>
    </xf>
    <xf numFmtId="0" fontId="13" fillId="0" borderId="13" xfId="53" applyFont="1" applyBorder="1" applyAlignment="1">
      <alignment vertical="center" wrapText="1"/>
      <protection/>
    </xf>
    <xf numFmtId="0" fontId="24" fillId="0" borderId="0" xfId="53" applyFont="1" applyAlignment="1">
      <alignment vertical="center"/>
      <protection/>
    </xf>
    <xf numFmtId="0" fontId="13" fillId="0" borderId="14" xfId="53" applyFont="1" applyBorder="1" applyAlignment="1">
      <alignment vertical="center"/>
      <protection/>
    </xf>
    <xf numFmtId="0" fontId="13" fillId="0" borderId="14" xfId="53" applyFont="1" applyBorder="1" applyAlignment="1">
      <alignment vertical="center" wrapText="1"/>
      <protection/>
    </xf>
    <xf numFmtId="0" fontId="10" fillId="0" borderId="14" xfId="53" applyFont="1" applyBorder="1" applyAlignment="1">
      <alignment vertical="center"/>
      <protection/>
    </xf>
    <xf numFmtId="0" fontId="10" fillId="0" borderId="14" xfId="53" applyFont="1" applyBorder="1" applyAlignment="1">
      <alignment vertical="center" wrapText="1"/>
      <protection/>
    </xf>
    <xf numFmtId="0" fontId="13" fillId="0" borderId="32" xfId="53" applyFont="1" applyBorder="1" applyAlignment="1">
      <alignment vertical="center"/>
      <protection/>
    </xf>
    <xf numFmtId="0" fontId="13" fillId="0" borderId="32" xfId="53" applyFont="1" applyBorder="1" applyAlignment="1">
      <alignment vertical="center" wrapText="1"/>
      <protection/>
    </xf>
    <xf numFmtId="0" fontId="13" fillId="0" borderId="22" xfId="53" applyFont="1" applyBorder="1" applyAlignment="1">
      <alignment vertical="center"/>
      <protection/>
    </xf>
    <xf numFmtId="0" fontId="10" fillId="0" borderId="22" xfId="53" applyFont="1" applyBorder="1" applyAlignment="1">
      <alignment vertical="center"/>
      <protection/>
    </xf>
    <xf numFmtId="0" fontId="22" fillId="0" borderId="0" xfId="53" applyFont="1" applyBorder="1" applyAlignment="1">
      <alignment vertical="center"/>
      <protection/>
    </xf>
    <xf numFmtId="0" fontId="1" fillId="0" borderId="0" xfId="53" applyBorder="1" applyAlignment="1">
      <alignment vertical="center"/>
      <protection/>
    </xf>
    <xf numFmtId="0" fontId="22" fillId="0" borderId="0" xfId="53" applyFont="1" applyFill="1" applyBorder="1" applyAlignment="1">
      <alignment vertical="center"/>
      <protection/>
    </xf>
    <xf numFmtId="0" fontId="24" fillId="0" borderId="0" xfId="53" applyFont="1" applyBorder="1" applyAlignment="1">
      <alignment vertical="center"/>
      <protection/>
    </xf>
    <xf numFmtId="0" fontId="25" fillId="0" borderId="0" xfId="53" applyFont="1" applyBorder="1" applyAlignment="1">
      <alignment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" fillId="0" borderId="0" xfId="53" applyFont="1" applyFill="1" applyAlignment="1">
      <alignment horizontal="center" vertical="center"/>
      <protection/>
    </xf>
    <xf numFmtId="49" fontId="7" fillId="0" borderId="0" xfId="53" applyNumberFormat="1" applyFont="1" applyFill="1" applyAlignment="1">
      <alignment vertical="center"/>
      <protection/>
    </xf>
    <xf numFmtId="49" fontId="15" fillId="0" borderId="33" xfId="53" applyNumberFormat="1" applyFont="1" applyFill="1" applyBorder="1" applyAlignment="1">
      <alignment horizontal="center" vertical="center"/>
      <protection/>
    </xf>
    <xf numFmtId="0" fontId="9" fillId="0" borderId="24" xfId="53" applyFont="1" applyFill="1" applyBorder="1" applyAlignment="1">
      <alignment horizontal="center" vertical="center"/>
      <protection/>
    </xf>
    <xf numFmtId="0" fontId="9" fillId="0" borderId="24" xfId="53" applyFont="1" applyFill="1" applyBorder="1" applyAlignment="1">
      <alignment horizontal="justify" vertical="center"/>
      <protection/>
    </xf>
    <xf numFmtId="0" fontId="9" fillId="0" borderId="24" xfId="53" applyFont="1" applyFill="1" applyBorder="1" applyAlignment="1">
      <alignment horizontal="justify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9" fillId="0" borderId="24" xfId="53" applyNumberFormat="1" applyFont="1" applyFill="1" applyBorder="1" applyAlignment="1">
      <alignment horizontal="justify" vertical="center" wrapText="1"/>
      <protection/>
    </xf>
    <xf numFmtId="0" fontId="7" fillId="0" borderId="32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wrapText="1"/>
      <protection/>
    </xf>
    <xf numFmtId="0" fontId="9" fillId="0" borderId="15" xfId="0" applyFont="1" applyFill="1" applyBorder="1" applyAlignment="1">
      <alignment vertical="center" wrapText="1"/>
    </xf>
    <xf numFmtId="4" fontId="11" fillId="0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9" fontId="12" fillId="0" borderId="17" xfId="53" applyNumberFormat="1" applyFont="1" applyFill="1" applyBorder="1" applyAlignment="1">
      <alignment vertical="center"/>
      <protection/>
    </xf>
    <xf numFmtId="49" fontId="9" fillId="0" borderId="30" xfId="53" applyNumberFormat="1" applyFont="1" applyFill="1" applyBorder="1" applyAlignment="1">
      <alignment vertical="center"/>
      <protection/>
    </xf>
    <xf numFmtId="49" fontId="9" fillId="0" borderId="34" xfId="53" applyNumberFormat="1" applyFont="1" applyFill="1" applyBorder="1" applyAlignment="1">
      <alignment vertical="center"/>
      <protection/>
    </xf>
    <xf numFmtId="0" fontId="9" fillId="0" borderId="30" xfId="0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4" fontId="9" fillId="0" borderId="2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4" fontId="9" fillId="0" borderId="32" xfId="0" applyNumberFormat="1" applyFont="1" applyFill="1" applyBorder="1" applyAlignment="1">
      <alignment horizontal="center" vertical="center"/>
    </xf>
    <xf numFmtId="49" fontId="9" fillId="0" borderId="30" xfId="53" applyNumberFormat="1" applyFont="1" applyFill="1" applyBorder="1" applyAlignment="1">
      <alignment vertical="center" wrapText="1"/>
      <protection/>
    </xf>
    <xf numFmtId="49" fontId="9" fillId="0" borderId="34" xfId="53" applyNumberFormat="1" applyFont="1" applyFill="1" applyBorder="1" applyAlignment="1">
      <alignment vertical="center" wrapText="1"/>
      <protection/>
    </xf>
    <xf numFmtId="49" fontId="11" fillId="0" borderId="17" xfId="53" applyNumberFormat="1" applyFont="1" applyFill="1" applyBorder="1" applyAlignment="1">
      <alignment vertical="center"/>
      <protection/>
    </xf>
    <xf numFmtId="49" fontId="11" fillId="4" borderId="17" xfId="53" applyNumberFormat="1" applyFont="1" applyFill="1" applyBorder="1" applyAlignment="1">
      <alignment vertical="center"/>
      <protection/>
    </xf>
    <xf numFmtId="49" fontId="11" fillId="4" borderId="17" xfId="53" applyNumberFormat="1" applyFont="1" applyFill="1" applyBorder="1" applyAlignment="1">
      <alignment vertical="center" wrapText="1"/>
      <protection/>
    </xf>
    <xf numFmtId="0" fontId="11" fillId="4" borderId="17" xfId="0" applyFont="1" applyFill="1" applyBorder="1" applyAlignment="1">
      <alignment vertical="center" wrapText="1"/>
    </xf>
    <xf numFmtId="0" fontId="9" fillId="0" borderId="0" xfId="53" applyFont="1" applyFill="1" applyBorder="1" applyAlignment="1">
      <alignment vertical="center" wrapText="1"/>
      <protection/>
    </xf>
    <xf numFmtId="4" fontId="9" fillId="0" borderId="0" xfId="53" applyNumberFormat="1" applyFont="1" applyAlignment="1">
      <alignment horizontal="right" vertical="center"/>
      <protection/>
    </xf>
    <xf numFmtId="4" fontId="9" fillId="0" borderId="0" xfId="53" applyNumberFormat="1" applyFont="1" applyAlignment="1">
      <alignment vertical="center"/>
      <protection/>
    </xf>
    <xf numFmtId="4" fontId="13" fillId="0" borderId="0" xfId="53" applyNumberFormat="1" applyFont="1" applyAlignment="1">
      <alignment horizontal="center" vertical="center"/>
      <protection/>
    </xf>
    <xf numFmtId="4" fontId="5" fillId="0" borderId="16" xfId="65" applyNumberFormat="1" applyFont="1" applyBorder="1" applyAlignment="1">
      <alignment horizontal="center" vertical="center"/>
    </xf>
    <xf numFmtId="4" fontId="4" fillId="0" borderId="13" xfId="65" applyNumberFormat="1" applyFont="1" applyFill="1" applyBorder="1" applyAlignment="1">
      <alignment horizontal="center" vertical="center"/>
    </xf>
    <xf numFmtId="4" fontId="4" fillId="0" borderId="25" xfId="65" applyNumberFormat="1" applyFont="1" applyFill="1" applyBorder="1" applyAlignment="1">
      <alignment horizontal="center" vertical="center"/>
    </xf>
    <xf numFmtId="4" fontId="5" fillId="0" borderId="16" xfId="65" applyNumberFormat="1" applyFont="1" applyFill="1" applyBorder="1" applyAlignment="1">
      <alignment horizontal="center" vertical="center"/>
    </xf>
    <xf numFmtId="4" fontId="4" fillId="24" borderId="13" xfId="65" applyNumberFormat="1" applyFont="1" applyFill="1" applyBorder="1" applyAlignment="1">
      <alignment horizontal="center" vertical="center"/>
    </xf>
    <xf numFmtId="4" fontId="4" fillId="0" borderId="14" xfId="65" applyNumberFormat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7" fillId="0" borderId="35" xfId="53" applyNumberFormat="1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vertical="center"/>
      <protection/>
    </xf>
    <xf numFmtId="49" fontId="11" fillId="0" borderId="29" xfId="0" applyNumberFormat="1" applyFont="1" applyFill="1" applyBorder="1" applyAlignment="1">
      <alignment horizontal="left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5" fillId="0" borderId="35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4" fillId="0" borderId="36" xfId="53" applyFont="1" applyBorder="1" applyAlignment="1">
      <alignment horizontal="left" vertical="center"/>
      <protection/>
    </xf>
    <xf numFmtId="49" fontId="5" fillId="0" borderId="18" xfId="53" applyNumberFormat="1" applyFont="1" applyBorder="1" applyAlignment="1">
      <alignment horizontal="center" vertical="center"/>
      <protection/>
    </xf>
    <xf numFmtId="49" fontId="4" fillId="0" borderId="19" xfId="53" applyNumberFormat="1" applyFont="1" applyBorder="1" applyAlignment="1">
      <alignment horizontal="center" vertical="center"/>
      <protection/>
    </xf>
    <xf numFmtId="4" fontId="4" fillId="0" borderId="18" xfId="65" applyNumberFormat="1" applyFont="1" applyBorder="1" applyAlignment="1">
      <alignment horizontal="center" vertical="center"/>
    </xf>
    <xf numFmtId="4" fontId="10" fillId="0" borderId="14" xfId="53" applyNumberFormat="1" applyFont="1" applyBorder="1" applyAlignment="1">
      <alignment horizontal="center" vertical="center"/>
      <protection/>
    </xf>
    <xf numFmtId="4" fontId="13" fillId="0" borderId="14" xfId="53" applyNumberFormat="1" applyFont="1" applyBorder="1" applyAlignment="1">
      <alignment horizontal="center" vertical="center"/>
      <protection/>
    </xf>
    <xf numFmtId="4" fontId="13" fillId="0" borderId="32" xfId="53" applyNumberFormat="1" applyFont="1" applyBorder="1" applyAlignment="1">
      <alignment horizontal="center" vertical="center"/>
      <protection/>
    </xf>
    <xf numFmtId="4" fontId="10" fillId="0" borderId="22" xfId="53" applyNumberFormat="1" applyFont="1" applyBorder="1" applyAlignment="1">
      <alignment horizontal="center" vertical="center"/>
      <protection/>
    </xf>
    <xf numFmtId="4" fontId="9" fillId="0" borderId="0" xfId="53" applyNumberFormat="1" applyFont="1" applyFill="1" applyAlignment="1">
      <alignment vertical="center"/>
      <protection/>
    </xf>
    <xf numFmtId="0" fontId="2" fillId="0" borderId="24" xfId="53" applyFont="1" applyFill="1" applyBorder="1" applyAlignment="1">
      <alignment vertical="center"/>
      <protection/>
    </xf>
    <xf numFmtId="49" fontId="15" fillId="0" borderId="24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center"/>
      <protection/>
    </xf>
    <xf numFmtId="0" fontId="7" fillId="0" borderId="25" xfId="53" applyFont="1" applyFill="1" applyBorder="1" applyAlignment="1">
      <alignment horizontal="center" vertical="center"/>
      <protection/>
    </xf>
    <xf numFmtId="49" fontId="7" fillId="0" borderId="20" xfId="53" applyNumberFormat="1" applyFont="1" applyFill="1" applyBorder="1" applyAlignment="1">
      <alignment vertical="center" wrapText="1"/>
      <protection/>
    </xf>
    <xf numFmtId="176" fontId="7" fillId="0" borderId="20" xfId="53" applyNumberFormat="1" applyFont="1" applyFill="1" applyBorder="1" applyAlignment="1">
      <alignment vertical="center" wrapText="1"/>
      <protection/>
    </xf>
    <xf numFmtId="176" fontId="7" fillId="0" borderId="20" xfId="53" applyNumberFormat="1" applyFont="1" applyFill="1" applyBorder="1" applyAlignment="1">
      <alignment vertical="center"/>
      <protection/>
    </xf>
    <xf numFmtId="0" fontId="27" fillId="0" borderId="24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7" fillId="0" borderId="29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vertical="center"/>
    </xf>
    <xf numFmtId="4" fontId="9" fillId="0" borderId="0" xfId="53" applyNumberFormat="1" applyFont="1" applyFill="1" applyAlignment="1">
      <alignment horizontal="right" vertical="center"/>
      <protection/>
    </xf>
    <xf numFmtId="49" fontId="27" fillId="0" borderId="10" xfId="53" applyNumberFormat="1" applyFont="1" applyFill="1" applyBorder="1" applyAlignment="1">
      <alignment horizontal="center" vertical="center" wrapText="1"/>
      <protection/>
    </xf>
    <xf numFmtId="49" fontId="26" fillId="0" borderId="24" xfId="0" applyNumberFormat="1" applyFont="1" applyFill="1" applyBorder="1" applyAlignment="1">
      <alignment horizontal="center" vertical="center" wrapText="1"/>
    </xf>
    <xf numFmtId="0" fontId="9" fillId="0" borderId="30" xfId="53" applyFont="1" applyFill="1" applyBorder="1" applyAlignment="1">
      <alignment vertical="center" wrapText="1"/>
      <protection/>
    </xf>
    <xf numFmtId="0" fontId="9" fillId="0" borderId="37" xfId="53" applyFont="1" applyFill="1" applyBorder="1" applyAlignment="1">
      <alignment vertical="center"/>
      <protection/>
    </xf>
    <xf numFmtId="0" fontId="9" fillId="0" borderId="38" xfId="53" applyFont="1" applyFill="1" applyBorder="1" applyAlignment="1">
      <alignment vertical="center"/>
      <protection/>
    </xf>
    <xf numFmtId="0" fontId="9" fillId="0" borderId="30" xfId="53" applyFont="1" applyFill="1" applyBorder="1" applyAlignment="1">
      <alignment vertical="center"/>
      <protection/>
    </xf>
    <xf numFmtId="0" fontId="9" fillId="0" borderId="26" xfId="53" applyFont="1" applyFill="1" applyBorder="1" applyAlignment="1">
      <alignment horizontal="left" vertical="center"/>
      <protection/>
    </xf>
    <xf numFmtId="0" fontId="9" fillId="0" borderId="26" xfId="53" applyFont="1" applyFill="1" applyBorder="1" applyAlignment="1">
      <alignment vertical="center"/>
      <protection/>
    </xf>
    <xf numFmtId="0" fontId="9" fillId="0" borderId="30" xfId="53" applyFont="1" applyFill="1" applyBorder="1" applyAlignment="1">
      <alignment horizontal="left" vertical="center"/>
      <protection/>
    </xf>
    <xf numFmtId="4" fontId="9" fillId="0" borderId="0" xfId="0" applyNumberFormat="1" applyFont="1" applyFill="1" applyAlignment="1">
      <alignment/>
    </xf>
    <xf numFmtId="4" fontId="7" fillId="0" borderId="0" xfId="53" applyNumberFormat="1" applyFont="1" applyFill="1">
      <alignment/>
      <protection/>
    </xf>
    <xf numFmtId="4" fontId="15" fillId="0" borderId="0" xfId="53" applyNumberFormat="1" applyFont="1" applyFill="1">
      <alignment/>
      <protection/>
    </xf>
    <xf numFmtId="49" fontId="9" fillId="0" borderId="18" xfId="53" applyNumberFormat="1" applyFont="1" applyFill="1" applyBorder="1" applyAlignment="1">
      <alignment vertical="center" wrapText="1"/>
      <protection/>
    </xf>
    <xf numFmtId="49" fontId="9" fillId="0" borderId="26" xfId="53" applyNumberFormat="1" applyFont="1" applyFill="1" applyBorder="1" applyAlignment="1">
      <alignment vertical="center" wrapText="1"/>
      <protection/>
    </xf>
    <xf numFmtId="176" fontId="9" fillId="0" borderId="15" xfId="53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43" fontId="9" fillId="0" borderId="0" xfId="53" applyNumberFormat="1" applyFont="1" applyAlignment="1">
      <alignment vertical="center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176" fontId="9" fillId="0" borderId="34" xfId="53" applyNumberFormat="1" applyFont="1" applyFill="1" applyBorder="1" applyAlignment="1">
      <alignment vertical="center" wrapText="1"/>
      <protection/>
    </xf>
    <xf numFmtId="0" fontId="17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/>
    </xf>
    <xf numFmtId="43" fontId="17" fillId="24" borderId="0" xfId="0" applyNumberFormat="1" applyFont="1" applyFill="1" applyAlignment="1">
      <alignment/>
    </xf>
    <xf numFmtId="4" fontId="52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7" fillId="0" borderId="0" xfId="53" applyNumberFormat="1" applyFont="1" applyFill="1" applyAlignment="1">
      <alignment horizontal="center" vertical="center"/>
      <protection/>
    </xf>
    <xf numFmtId="4" fontId="49" fillId="0" borderId="18" xfId="53" applyNumberFormat="1" applyFont="1" applyFill="1" applyBorder="1" applyAlignment="1">
      <alignment horizontal="center" vertical="center"/>
      <protection/>
    </xf>
    <xf numFmtId="4" fontId="15" fillId="0" borderId="14" xfId="53" applyNumberFormat="1" applyFont="1" applyFill="1" applyBorder="1" applyAlignment="1">
      <alignment horizontal="center" vertical="center"/>
      <protection/>
    </xf>
    <xf numFmtId="4" fontId="6" fillId="0" borderId="14" xfId="53" applyNumberFormat="1" applyFont="1" applyFill="1" applyBorder="1" applyAlignment="1">
      <alignment horizontal="center" vertical="center"/>
      <protection/>
    </xf>
    <xf numFmtId="4" fontId="7" fillId="0" borderId="14" xfId="53" applyNumberFormat="1" applyFont="1" applyFill="1" applyBorder="1" applyAlignment="1">
      <alignment horizontal="center" vertical="center"/>
      <protection/>
    </xf>
    <xf numFmtId="4" fontId="15" fillId="0" borderId="25" xfId="53" applyNumberFormat="1" applyFont="1" applyFill="1" applyBorder="1" applyAlignment="1">
      <alignment horizontal="center" vertical="center"/>
      <protection/>
    </xf>
    <xf numFmtId="4" fontId="7" fillId="0" borderId="25" xfId="53" applyNumberFormat="1" applyFont="1" applyFill="1" applyBorder="1" applyAlignment="1">
      <alignment horizontal="center" vertical="center"/>
      <protection/>
    </xf>
    <xf numFmtId="4" fontId="7" fillId="0" borderId="32" xfId="53" applyNumberFormat="1" applyFont="1" applyFill="1" applyBorder="1" applyAlignment="1">
      <alignment horizontal="center" vertical="center"/>
      <protection/>
    </xf>
    <xf numFmtId="4" fontId="15" fillId="0" borderId="22" xfId="53" applyNumberFormat="1" applyFont="1" applyFill="1" applyBorder="1" applyAlignment="1">
      <alignment horizontal="center" vertical="center"/>
      <protection/>
    </xf>
    <xf numFmtId="4" fontId="7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horizontal="center" vertical="center"/>
      <protection/>
    </xf>
    <xf numFmtId="4" fontId="11" fillId="0" borderId="11" xfId="53" applyNumberFormat="1" applyFont="1" applyFill="1" applyBorder="1" applyAlignment="1">
      <alignment horizontal="center" vertical="center"/>
      <protection/>
    </xf>
    <xf numFmtId="4" fontId="11" fillId="0" borderId="12" xfId="53" applyNumberFormat="1" applyFont="1" applyFill="1" applyBorder="1" applyAlignment="1">
      <alignment horizontal="center" vertical="top"/>
      <protection/>
    </xf>
    <xf numFmtId="4" fontId="12" fillId="0" borderId="16" xfId="53" applyNumberFormat="1" applyFont="1" applyFill="1" applyBorder="1" applyAlignment="1">
      <alignment horizontal="center" vertical="center"/>
      <protection/>
    </xf>
    <xf numFmtId="4" fontId="11" fillId="4" borderId="16" xfId="53" applyNumberFormat="1" applyFont="1" applyFill="1" applyBorder="1" applyAlignment="1">
      <alignment horizontal="center" vertical="center"/>
      <protection/>
    </xf>
    <xf numFmtId="4" fontId="9" fillId="0" borderId="13" xfId="53" applyNumberFormat="1" applyFont="1" applyFill="1" applyBorder="1" applyAlignment="1">
      <alignment horizontal="center" vertical="center"/>
      <protection/>
    </xf>
    <xf numFmtId="4" fontId="9" fillId="0" borderId="14" xfId="53" applyNumberFormat="1" applyFont="1" applyFill="1" applyBorder="1" applyAlignment="1">
      <alignment horizontal="center" vertical="center"/>
      <protection/>
    </xf>
    <xf numFmtId="4" fontId="9" fillId="0" borderId="32" xfId="53" applyNumberFormat="1" applyFont="1" applyFill="1" applyBorder="1" applyAlignment="1">
      <alignment horizontal="center" vertical="center"/>
      <protection/>
    </xf>
    <xf numFmtId="4" fontId="11" fillId="0" borderId="16" xfId="53" applyNumberFormat="1" applyFont="1" applyFill="1" applyBorder="1" applyAlignment="1">
      <alignment horizontal="center" vertical="center"/>
      <protection/>
    </xf>
    <xf numFmtId="4" fontId="9" fillId="0" borderId="18" xfId="53" applyNumberFormat="1" applyFont="1" applyFill="1" applyBorder="1" applyAlignment="1">
      <alignment horizontal="center" vertical="center"/>
      <protection/>
    </xf>
    <xf numFmtId="4" fontId="9" fillId="0" borderId="25" xfId="53" applyNumberFormat="1" applyFont="1" applyFill="1" applyBorder="1" applyAlignment="1">
      <alignment horizontal="center" vertical="center"/>
      <protection/>
    </xf>
    <xf numFmtId="4" fontId="11" fillId="0" borderId="14" xfId="53" applyNumberFormat="1" applyFont="1" applyFill="1" applyBorder="1" applyAlignment="1">
      <alignment horizontal="center" vertical="center"/>
      <protection/>
    </xf>
    <xf numFmtId="4" fontId="53" fillId="0" borderId="0" xfId="53" applyNumberFormat="1" applyFont="1" applyAlignment="1">
      <alignment vertical="center"/>
      <protection/>
    </xf>
    <xf numFmtId="0" fontId="9" fillId="24" borderId="28" xfId="0" applyFont="1" applyFill="1" applyBorder="1" applyAlignment="1">
      <alignment horizontal="left" vertical="center" wrapText="1"/>
    </xf>
    <xf numFmtId="165" fontId="9" fillId="0" borderId="20" xfId="0" applyNumberFormat="1" applyFont="1" applyFill="1" applyBorder="1" applyAlignment="1">
      <alignment horizontal="left" vertical="top" wrapText="1"/>
    </xf>
    <xf numFmtId="0" fontId="9" fillId="24" borderId="14" xfId="53" applyFont="1" applyFill="1" applyBorder="1" applyAlignment="1">
      <alignment horizontal="center" vertical="center"/>
      <protection/>
    </xf>
    <xf numFmtId="49" fontId="9" fillId="24" borderId="17" xfId="53" applyNumberFormat="1" applyFont="1" applyFill="1" applyBorder="1" applyAlignment="1">
      <alignment vertical="center"/>
      <protection/>
    </xf>
    <xf numFmtId="4" fontId="9" fillId="24" borderId="16" xfId="53" applyNumberFormat="1" applyFont="1" applyFill="1" applyBorder="1" applyAlignment="1">
      <alignment horizontal="center" vertical="center"/>
      <protection/>
    </xf>
    <xf numFmtId="4" fontId="53" fillId="0" borderId="0" xfId="53" applyNumberFormat="1" applyFont="1" applyFill="1" applyAlignment="1">
      <alignment vertical="center"/>
      <protection/>
    </xf>
    <xf numFmtId="4" fontId="51" fillId="0" borderId="14" xfId="53" applyNumberFormat="1" applyFont="1" applyFill="1" applyBorder="1" applyAlignment="1">
      <alignment horizontal="center" vertical="center"/>
      <protection/>
    </xf>
    <xf numFmtId="0" fontId="15" fillId="0" borderId="32" xfId="53" applyFont="1" applyFill="1" applyBorder="1" applyAlignment="1">
      <alignment horizontal="center" vertical="center"/>
      <protection/>
    </xf>
    <xf numFmtId="49" fontId="4" fillId="0" borderId="24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center" vertical="center"/>
    </xf>
    <xf numFmtId="49" fontId="15" fillId="0" borderId="11" xfId="53" applyNumberFormat="1" applyFont="1" applyFill="1" applyBorder="1" applyAlignment="1">
      <alignment horizontal="center" vertical="center"/>
      <protection/>
    </xf>
    <xf numFmtId="0" fontId="9" fillId="24" borderId="0" xfId="53" applyFont="1" applyFill="1" applyAlignment="1">
      <alignment vertical="center"/>
      <protection/>
    </xf>
    <xf numFmtId="0" fontId="17" fillId="24" borderId="0" xfId="0" applyFont="1" applyFill="1" applyAlignment="1">
      <alignment vertical="center"/>
    </xf>
    <xf numFmtId="43" fontId="18" fillId="24" borderId="0" xfId="0" applyNumberFormat="1" applyFon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left"/>
    </xf>
    <xf numFmtId="0" fontId="17" fillId="24" borderId="0" xfId="0" applyFont="1" applyFill="1" applyAlignment="1">
      <alignment vertical="center"/>
    </xf>
    <xf numFmtId="0" fontId="18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left"/>
    </xf>
    <xf numFmtId="0" fontId="18" fillId="24" borderId="0" xfId="0" applyFont="1" applyFill="1" applyAlignment="1">
      <alignment horizontal="left"/>
    </xf>
    <xf numFmtId="0" fontId="18" fillId="24" borderId="0" xfId="0" applyFont="1" applyFill="1" applyAlignment="1">
      <alignment vertical="center"/>
    </xf>
    <xf numFmtId="0" fontId="19" fillId="24" borderId="0" xfId="0" applyFont="1" applyFill="1" applyAlignment="1">
      <alignment horizontal="left"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43" fontId="20" fillId="24" borderId="0" xfId="0" applyNumberFormat="1" applyFont="1" applyFill="1" applyAlignment="1">
      <alignment horizontal="center"/>
    </xf>
    <xf numFmtId="43" fontId="18" fillId="24" borderId="0" xfId="0" applyNumberFormat="1" applyFont="1" applyFill="1" applyAlignment="1">
      <alignment/>
    </xf>
    <xf numFmtId="0" fontId="17" fillId="24" borderId="0" xfId="0" applyFont="1" applyFill="1" applyBorder="1" applyAlignment="1">
      <alignment/>
    </xf>
    <xf numFmtId="43" fontId="9" fillId="0" borderId="24" xfId="63" applyNumberFormat="1" applyFont="1" applyFill="1" applyBorder="1" applyAlignment="1">
      <alignment horizontal="center" vertical="center" wrapText="1"/>
    </xf>
    <xf numFmtId="43" fontId="7" fillId="0" borderId="0" xfId="63" applyNumberFormat="1" applyFont="1" applyFill="1" applyAlignment="1">
      <alignment horizontal="center" vertical="center"/>
    </xf>
    <xf numFmtId="43" fontId="11" fillId="0" borderId="24" xfId="63" applyNumberFormat="1" applyFont="1" applyFill="1" applyBorder="1" applyAlignment="1">
      <alignment horizontal="center" vertical="center" wrapText="1"/>
    </xf>
    <xf numFmtId="43" fontId="7" fillId="0" borderId="24" xfId="63" applyNumberFormat="1" applyFont="1" applyFill="1" applyBorder="1" applyAlignment="1">
      <alignment horizontal="center" vertical="center"/>
    </xf>
    <xf numFmtId="43" fontId="7" fillId="0" borderId="24" xfId="63" applyNumberFormat="1" applyFont="1" applyFill="1" applyBorder="1" applyAlignment="1">
      <alignment horizontal="center" vertical="center" wrapText="1"/>
    </xf>
    <xf numFmtId="43" fontId="15" fillId="0" borderId="24" xfId="63" applyNumberFormat="1" applyFont="1" applyFill="1" applyBorder="1" applyAlignment="1">
      <alignment horizontal="center" vertical="center" wrapText="1"/>
    </xf>
    <xf numFmtId="43" fontId="54" fillId="0" borderId="0" xfId="63" applyNumberFormat="1" applyFont="1" applyFill="1" applyAlignment="1">
      <alignment horizontal="center" vertical="center"/>
    </xf>
    <xf numFmtId="43" fontId="17" fillId="0" borderId="0" xfId="63" applyNumberFormat="1" applyFont="1" applyFill="1" applyAlignment="1">
      <alignment horizontal="center" vertical="center"/>
    </xf>
    <xf numFmtId="43" fontId="9" fillId="0" borderId="0" xfId="63" applyNumberFormat="1" applyFont="1" applyFill="1" applyBorder="1" applyAlignment="1">
      <alignment horizontal="center" vertical="center" wrapText="1"/>
    </xf>
    <xf numFmtId="4" fontId="55" fillId="0" borderId="14" xfId="53" applyNumberFormat="1" applyFont="1" applyFill="1" applyBorder="1" applyAlignment="1">
      <alignment horizontal="center" vertical="center"/>
      <protection/>
    </xf>
    <xf numFmtId="49" fontId="51" fillId="0" borderId="20" xfId="53" applyNumberFormat="1" applyFont="1" applyFill="1" applyBorder="1" applyAlignment="1">
      <alignment vertical="center" wrapText="1"/>
      <protection/>
    </xf>
    <xf numFmtId="4" fontId="53" fillId="0" borderId="0" xfId="53" applyNumberFormat="1" applyFont="1" applyFill="1">
      <alignment/>
      <protection/>
    </xf>
    <xf numFmtId="0" fontId="7" fillId="0" borderId="24" xfId="0" applyFont="1" applyFill="1" applyBorder="1" applyAlignment="1">
      <alignment horizontal="left" vertical="center" wrapText="1"/>
    </xf>
    <xf numFmtId="165" fontId="9" fillId="0" borderId="24" xfId="0" applyNumberFormat="1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/>
    </xf>
    <xf numFmtId="43" fontId="20" fillId="0" borderId="0" xfId="0" applyNumberFormat="1" applyFont="1" applyFill="1" applyAlignment="1">
      <alignment/>
    </xf>
    <xf numFmtId="43" fontId="19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4" fontId="13" fillId="0" borderId="0" xfId="53" applyNumberFormat="1" applyFont="1" applyAlignment="1">
      <alignment vertical="center"/>
      <protection/>
    </xf>
    <xf numFmtId="4" fontId="13" fillId="0" borderId="11" xfId="53" applyNumberFormat="1" applyFont="1" applyBorder="1" applyAlignment="1">
      <alignment horizontal="center" vertical="center"/>
      <protection/>
    </xf>
    <xf numFmtId="4" fontId="13" fillId="0" borderId="12" xfId="53" applyNumberFormat="1" applyFont="1" applyBorder="1" applyAlignment="1">
      <alignment horizontal="center" vertical="center"/>
      <protection/>
    </xf>
    <xf numFmtId="4" fontId="22" fillId="0" borderId="0" xfId="53" applyNumberFormat="1" applyFont="1" applyBorder="1" applyAlignment="1">
      <alignment horizontal="center" vertical="center"/>
      <protection/>
    </xf>
    <xf numFmtId="4" fontId="1" fillId="0" borderId="0" xfId="53" applyNumberFormat="1" applyBorder="1" applyAlignment="1">
      <alignment horizontal="center" vertical="center"/>
      <protection/>
    </xf>
    <xf numFmtId="4" fontId="25" fillId="0" borderId="0" xfId="53" applyNumberFormat="1" applyFont="1" applyBorder="1" applyAlignment="1">
      <alignment horizontal="center" vertical="center"/>
      <protection/>
    </xf>
    <xf numFmtId="4" fontId="1" fillId="0" borderId="0" xfId="53" applyNumberFormat="1" applyAlignment="1">
      <alignment vertical="center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4" fontId="10" fillId="0" borderId="16" xfId="65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56" fillId="0" borderId="0" xfId="53" applyNumberFormat="1" applyFont="1" applyBorder="1" applyAlignment="1">
      <alignment horizontal="center" vertical="center"/>
      <protection/>
    </xf>
    <xf numFmtId="0" fontId="7" fillId="24" borderId="24" xfId="0" applyFont="1" applyFill="1" applyBorder="1" applyAlignment="1">
      <alignment vertical="center" wrapText="1"/>
    </xf>
    <xf numFmtId="0" fontId="7" fillId="24" borderId="24" xfId="0" applyFont="1" applyFill="1" applyBorder="1" applyAlignment="1">
      <alignment vertical="center"/>
    </xf>
    <xf numFmtId="0" fontId="7" fillId="24" borderId="24" xfId="0" applyFont="1" applyFill="1" applyBorder="1" applyAlignment="1">
      <alignment horizontal="center" vertical="center" wrapText="1"/>
    </xf>
    <xf numFmtId="0" fontId="9" fillId="24" borderId="24" xfId="0" applyNumberFormat="1" applyFont="1" applyFill="1" applyBorder="1" applyAlignment="1">
      <alignment horizontal="left" vertical="center" wrapText="1"/>
    </xf>
    <xf numFmtId="49" fontId="7" fillId="24" borderId="24" xfId="0" applyNumberFormat="1" applyFont="1" applyFill="1" applyBorder="1" applyAlignment="1">
      <alignment horizontal="center" vertical="center" wrapText="1"/>
    </xf>
    <xf numFmtId="0" fontId="17" fillId="24" borderId="0" xfId="0" applyFont="1" applyFill="1" applyAlignment="1">
      <alignment vertical="center"/>
    </xf>
    <xf numFmtId="0" fontId="9" fillId="24" borderId="24" xfId="0" applyFont="1" applyFill="1" applyBorder="1" applyAlignment="1">
      <alignment horizontal="left" vertical="center" wrapText="1"/>
    </xf>
    <xf numFmtId="49" fontId="9" fillId="24" borderId="24" xfId="0" applyNumberFormat="1" applyFont="1" applyFill="1" applyBorder="1" applyAlignment="1">
      <alignment horizontal="left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0" fontId="9" fillId="0" borderId="28" xfId="53" applyFont="1" applyFill="1" applyBorder="1" applyAlignment="1">
      <alignment vertical="center"/>
      <protection/>
    </xf>
    <xf numFmtId="0" fontId="9" fillId="0" borderId="28" xfId="53" applyFont="1" applyFill="1" applyBorder="1" applyAlignment="1">
      <alignment vertical="center" wrapText="1"/>
      <protection/>
    </xf>
    <xf numFmtId="0" fontId="9" fillId="0" borderId="21" xfId="53" applyFont="1" applyFill="1" applyBorder="1" applyAlignment="1">
      <alignment vertical="center"/>
      <protection/>
    </xf>
    <xf numFmtId="0" fontId="9" fillId="0" borderId="21" xfId="53" applyFont="1" applyFill="1" applyBorder="1" applyAlignment="1">
      <alignment vertical="center" wrapText="1"/>
      <protection/>
    </xf>
    <xf numFmtId="0" fontId="4" fillId="0" borderId="15" xfId="53" applyFont="1" applyFill="1" applyBorder="1" applyAlignment="1">
      <alignment vertical="center"/>
      <protection/>
    </xf>
    <xf numFmtId="176" fontId="11" fillId="0" borderId="24" xfId="0" applyNumberFormat="1" applyFont="1" applyFill="1" applyBorder="1" applyAlignment="1">
      <alignment horizontal="left" vertical="center" wrapText="1"/>
    </xf>
    <xf numFmtId="165" fontId="9" fillId="0" borderId="10" xfId="0" applyNumberFormat="1" applyFont="1" applyFill="1" applyBorder="1" applyAlignment="1">
      <alignment horizontal="left" vertical="top" wrapText="1"/>
    </xf>
    <xf numFmtId="4" fontId="10" fillId="0" borderId="16" xfId="53" applyNumberFormat="1" applyFont="1" applyFill="1" applyBorder="1" applyAlignment="1">
      <alignment horizontal="center" vertical="center"/>
      <protection/>
    </xf>
    <xf numFmtId="43" fontId="7" fillId="0" borderId="0" xfId="63" applyNumberFormat="1" applyFont="1" applyFill="1" applyAlignment="1">
      <alignment horizontal="right" vertical="center"/>
    </xf>
    <xf numFmtId="43" fontId="9" fillId="0" borderId="0" xfId="53" applyNumberFormat="1" applyFont="1" applyFill="1" applyAlignment="1">
      <alignment horizontal="right" vertical="center"/>
      <protection/>
    </xf>
    <xf numFmtId="43" fontId="7" fillId="0" borderId="0" xfId="63" applyNumberFormat="1" applyFont="1" applyFill="1" applyAlignment="1">
      <alignment vertical="center"/>
    </xf>
    <xf numFmtId="43" fontId="17" fillId="0" borderId="0" xfId="63" applyNumberFormat="1" applyFont="1" applyFill="1" applyAlignment="1">
      <alignment vertical="center"/>
    </xf>
    <xf numFmtId="43" fontId="11" fillId="0" borderId="24" xfId="63" applyNumberFormat="1" applyFont="1" applyFill="1" applyBorder="1" applyAlignment="1">
      <alignment vertical="center" wrapText="1"/>
    </xf>
    <xf numFmtId="43" fontId="2" fillId="0" borderId="24" xfId="63" applyNumberFormat="1" applyFont="1" applyFill="1" applyBorder="1" applyAlignment="1">
      <alignment vertical="center" wrapText="1"/>
    </xf>
    <xf numFmtId="43" fontId="3" fillId="0" borderId="24" xfId="63" applyNumberFormat="1" applyFont="1" applyFill="1" applyBorder="1" applyAlignment="1">
      <alignment vertical="center" wrapText="1"/>
    </xf>
    <xf numFmtId="43" fontId="15" fillId="0" borderId="24" xfId="63" applyNumberFormat="1" applyFont="1" applyFill="1" applyBorder="1" applyAlignment="1">
      <alignment vertical="center" wrapText="1"/>
    </xf>
    <xf numFmtId="43" fontId="7" fillId="0" borderId="24" xfId="63" applyNumberFormat="1" applyFont="1" applyFill="1" applyBorder="1" applyAlignment="1">
      <alignment vertical="center" wrapText="1"/>
    </xf>
    <xf numFmtId="43" fontId="9" fillId="0" borderId="24" xfId="63" applyNumberFormat="1" applyFont="1" applyFill="1" applyBorder="1" applyAlignment="1">
      <alignment vertical="center" wrapText="1"/>
    </xf>
    <xf numFmtId="43" fontId="2" fillId="0" borderId="24" xfId="63" applyNumberFormat="1" applyFont="1" applyFill="1" applyBorder="1" applyAlignment="1">
      <alignment vertical="center"/>
    </xf>
    <xf numFmtId="43" fontId="3" fillId="0" borderId="24" xfId="63" applyNumberFormat="1" applyFont="1" applyFill="1" applyBorder="1" applyAlignment="1">
      <alignment vertical="center"/>
    </xf>
    <xf numFmtId="43" fontId="7" fillId="0" borderId="24" xfId="63" applyNumberFormat="1" applyFont="1" applyFill="1" applyBorder="1" applyAlignment="1">
      <alignment vertical="center"/>
    </xf>
    <xf numFmtId="43" fontId="15" fillId="0" borderId="24" xfId="63" applyNumberFormat="1" applyFont="1" applyFill="1" applyBorder="1" applyAlignment="1">
      <alignment vertical="center"/>
    </xf>
    <xf numFmtId="43" fontId="7" fillId="24" borderId="24" xfId="63" applyNumberFormat="1" applyFont="1" applyFill="1" applyBorder="1" applyAlignment="1">
      <alignment vertical="center" wrapText="1"/>
    </xf>
    <xf numFmtId="43" fontId="27" fillId="0" borderId="24" xfId="63" applyNumberFormat="1" applyFont="1" applyFill="1" applyBorder="1" applyAlignment="1">
      <alignment vertical="center"/>
    </xf>
    <xf numFmtId="43" fontId="7" fillId="24" borderId="24" xfId="63" applyNumberFormat="1" applyFont="1" applyFill="1" applyBorder="1" applyAlignment="1">
      <alignment vertical="center"/>
    </xf>
    <xf numFmtId="43" fontId="19" fillId="0" borderId="0" xfId="63" applyNumberFormat="1" applyFont="1" applyFill="1" applyAlignment="1">
      <alignment vertical="center"/>
    </xf>
    <xf numFmtId="0" fontId="13" fillId="0" borderId="11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center"/>
      <protection/>
    </xf>
    <xf numFmtId="0" fontId="10" fillId="0" borderId="0" xfId="53" applyFont="1" applyAlignment="1">
      <alignment horizontal="center" vertical="center" wrapText="1"/>
      <protection/>
    </xf>
    <xf numFmtId="0" fontId="10" fillId="0" borderId="0" xfId="53" applyFont="1" applyFill="1" applyAlignment="1">
      <alignment horizontal="center" wrapText="1"/>
      <protection/>
    </xf>
    <xf numFmtId="49" fontId="11" fillId="0" borderId="33" xfId="53" applyNumberFormat="1" applyFont="1" applyFill="1" applyBorder="1" applyAlignment="1">
      <alignment horizontal="center" vertical="center"/>
      <protection/>
    </xf>
    <xf numFmtId="49" fontId="11" fillId="0" borderId="39" xfId="53" applyNumberFormat="1" applyFont="1" applyFill="1" applyBorder="1" applyAlignment="1">
      <alignment horizontal="center" vertical="center"/>
      <protection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" fontId="53" fillId="0" borderId="0" xfId="53" applyNumberFormat="1" applyFont="1" applyFill="1" applyAlignment="1">
      <alignment horizontal="center"/>
      <protection/>
    </xf>
    <xf numFmtId="0" fontId="53" fillId="0" borderId="0" xfId="53" applyFont="1" applyFill="1" applyAlignment="1">
      <alignment horizontal="center"/>
      <protection/>
    </xf>
    <xf numFmtId="0" fontId="16" fillId="0" borderId="0" xfId="53" applyFont="1" applyAlignment="1">
      <alignment horizontal="center" vertical="center" wrapText="1"/>
      <protection/>
    </xf>
    <xf numFmtId="4" fontId="5" fillId="0" borderId="11" xfId="53" applyNumberFormat="1" applyFont="1" applyBorder="1" applyAlignment="1">
      <alignment horizontal="center" vertical="center" wrapText="1"/>
      <protection/>
    </xf>
    <xf numFmtId="4" fontId="5" fillId="0" borderId="12" xfId="53" applyNumberFormat="1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" vertical="center"/>
      <protection/>
    </xf>
    <xf numFmtId="0" fontId="10" fillId="0" borderId="31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15" fillId="0" borderId="0" xfId="0" applyFont="1" applyFill="1" applyAlignment="1">
      <alignment horizontal="center" wrapText="1"/>
    </xf>
    <xf numFmtId="0" fontId="15" fillId="0" borderId="29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 wrapText="1"/>
    </xf>
    <xf numFmtId="4" fontId="9" fillId="0" borderId="0" xfId="53" applyNumberFormat="1" applyFont="1" applyFill="1" applyAlignment="1">
      <alignment horizontal="right" vertical="center"/>
      <protection/>
    </xf>
    <xf numFmtId="43" fontId="9" fillId="0" borderId="0" xfId="53" applyNumberFormat="1" applyFont="1" applyAlignment="1">
      <alignment horizontal="center" vertical="center"/>
      <protection/>
    </xf>
    <xf numFmtId="0" fontId="6" fillId="0" borderId="0" xfId="0" applyFont="1" applyFill="1" applyAlignment="1">
      <alignment horizontal="center" wrapText="1"/>
    </xf>
    <xf numFmtId="0" fontId="11" fillId="0" borderId="2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46"/>
  <sheetViews>
    <sheetView zoomScale="71" zoomScaleNormal="71" workbookViewId="0" topLeftCell="A2">
      <selection activeCell="C5" sqref="C5"/>
    </sheetView>
  </sheetViews>
  <sheetFormatPr defaultColWidth="10.00390625" defaultRowHeight="15"/>
  <cols>
    <col min="1" max="1" width="39.140625" style="145" customWidth="1"/>
    <col min="2" max="2" width="81.421875" style="145" customWidth="1"/>
    <col min="3" max="3" width="18.421875" style="344" customWidth="1"/>
    <col min="4" max="16384" width="10.00390625" style="145" customWidth="1"/>
  </cols>
  <sheetData>
    <row r="1" ht="12.75">
      <c r="C1" s="203" t="s">
        <v>327</v>
      </c>
    </row>
    <row r="2" ht="12.75">
      <c r="C2" s="203" t="s">
        <v>326</v>
      </c>
    </row>
    <row r="3" ht="12.75">
      <c r="C3" s="203" t="s">
        <v>466</v>
      </c>
    </row>
    <row r="4" ht="12.75">
      <c r="C4" s="203" t="s">
        <v>114</v>
      </c>
    </row>
    <row r="5" ht="12.75">
      <c r="C5" s="203" t="s">
        <v>440</v>
      </c>
    </row>
    <row r="7" spans="1:3" s="146" customFormat="1" ht="63" customHeight="1">
      <c r="A7" s="386" t="s">
        <v>164</v>
      </c>
      <c r="B7" s="386"/>
      <c r="C7" s="386"/>
    </row>
    <row r="8" spans="1:3" ht="18" thickBot="1">
      <c r="A8" s="147"/>
      <c r="B8" s="147"/>
      <c r="C8" s="338"/>
    </row>
    <row r="9" spans="1:3" ht="18">
      <c r="A9" s="148" t="s">
        <v>373</v>
      </c>
      <c r="B9" s="384" t="s">
        <v>441</v>
      </c>
      <c r="C9" s="339" t="s">
        <v>375</v>
      </c>
    </row>
    <row r="10" spans="1:3" ht="18" thickBot="1">
      <c r="A10" s="149" t="s">
        <v>376</v>
      </c>
      <c r="B10" s="385"/>
      <c r="C10" s="340" t="s">
        <v>442</v>
      </c>
    </row>
    <row r="11" spans="1:3" s="152" customFormat="1" ht="42" customHeight="1">
      <c r="A11" s="150" t="s">
        <v>247</v>
      </c>
      <c r="B11" s="151" t="s">
        <v>443</v>
      </c>
      <c r="C11" s="225">
        <f>C12</f>
        <v>2045.9650000000001</v>
      </c>
    </row>
    <row r="12" spans="1:3" s="152" customFormat="1" ht="42" customHeight="1" hidden="1">
      <c r="A12" s="153" t="s">
        <v>246</v>
      </c>
      <c r="B12" s="154" t="s">
        <v>467</v>
      </c>
      <c r="C12" s="226">
        <f>'Пр.2 Дох.'!C11*0.05</f>
        <v>2045.9650000000001</v>
      </c>
    </row>
    <row r="13" spans="1:3" s="155" customFormat="1" ht="54" customHeight="1" hidden="1">
      <c r="A13" s="150" t="s">
        <v>444</v>
      </c>
      <c r="B13" s="151" t="s">
        <v>445</v>
      </c>
      <c r="C13" s="225">
        <f>C14-C15</f>
        <v>0</v>
      </c>
    </row>
    <row r="14" spans="1:3" s="155" customFormat="1" ht="62.25" customHeight="1" hidden="1">
      <c r="A14" s="156" t="s">
        <v>446</v>
      </c>
      <c r="B14" s="157" t="s">
        <v>470</v>
      </c>
      <c r="C14" s="226"/>
    </row>
    <row r="15" spans="1:3" s="155" customFormat="1" ht="54.75" customHeight="1" hidden="1">
      <c r="A15" s="156" t="s">
        <v>447</v>
      </c>
      <c r="B15" s="157" t="s">
        <v>448</v>
      </c>
      <c r="C15" s="226"/>
    </row>
    <row r="16" spans="1:3" s="155" customFormat="1" ht="17.25">
      <c r="A16" s="158"/>
      <c r="B16" s="158"/>
      <c r="C16" s="225"/>
    </row>
    <row r="17" spans="1:3" s="155" customFormat="1" ht="17.25">
      <c r="A17" s="158" t="s">
        <v>449</v>
      </c>
      <c r="B17" s="151" t="s">
        <v>463</v>
      </c>
      <c r="C17" s="225">
        <f>C30-C11</f>
        <v>24207.660710000007</v>
      </c>
    </row>
    <row r="18" spans="1:3" s="155" customFormat="1" ht="17.25">
      <c r="A18" s="158"/>
      <c r="B18" s="158"/>
      <c r="C18" s="225"/>
    </row>
    <row r="19" spans="1:3" ht="42" customHeight="1" hidden="1">
      <c r="A19" s="158" t="s">
        <v>450</v>
      </c>
      <c r="B19" s="159" t="s">
        <v>451</v>
      </c>
      <c r="C19" s="225">
        <f>C23-C24+C21</f>
        <v>0</v>
      </c>
    </row>
    <row r="20" spans="1:3" ht="13.5" customHeight="1" hidden="1">
      <c r="A20" s="158"/>
      <c r="B20" s="159"/>
      <c r="C20" s="225"/>
    </row>
    <row r="21" spans="1:3" s="146" customFormat="1" ht="36" hidden="1">
      <c r="A21" s="156" t="s">
        <v>452</v>
      </c>
      <c r="B21" s="157" t="s">
        <v>453</v>
      </c>
      <c r="C21" s="226"/>
    </row>
    <row r="22" spans="1:3" s="146" customFormat="1" ht="18" hidden="1">
      <c r="A22" s="156"/>
      <c r="B22" s="157"/>
      <c r="C22" s="226"/>
    </row>
    <row r="23" spans="1:3" s="146" customFormat="1" ht="62.25" customHeight="1" hidden="1">
      <c r="A23" s="156" t="s">
        <v>454</v>
      </c>
      <c r="B23" s="157" t="s">
        <v>468</v>
      </c>
      <c r="C23" s="226"/>
    </row>
    <row r="24" spans="1:3" s="146" customFormat="1" ht="39" customHeight="1" hidden="1">
      <c r="A24" s="156" t="s">
        <v>455</v>
      </c>
      <c r="B24" s="157" t="s">
        <v>469</v>
      </c>
      <c r="C24" s="226"/>
    </row>
    <row r="25" spans="1:3" s="146" customFormat="1" ht="39" customHeight="1" hidden="1">
      <c r="A25" s="160"/>
      <c r="B25" s="161"/>
      <c r="C25" s="227"/>
    </row>
    <row r="26" spans="1:3" ht="39" customHeight="1" hidden="1">
      <c r="A26" s="158" t="s">
        <v>456</v>
      </c>
      <c r="B26" s="159" t="s">
        <v>457</v>
      </c>
      <c r="C26" s="225">
        <f>C28</f>
        <v>0</v>
      </c>
    </row>
    <row r="27" spans="1:3" s="146" customFormat="1" ht="39" customHeight="1" hidden="1">
      <c r="A27" s="160"/>
      <c r="B27" s="161"/>
      <c r="C27" s="227"/>
    </row>
    <row r="28" spans="1:3" s="146" customFormat="1" ht="39" customHeight="1" hidden="1">
      <c r="A28" s="160" t="s">
        <v>458</v>
      </c>
      <c r="B28" s="161" t="s">
        <v>459</v>
      </c>
      <c r="C28" s="227"/>
    </row>
    <row r="29" spans="1:3" s="146" customFormat="1" ht="39" customHeight="1" hidden="1">
      <c r="A29" s="160"/>
      <c r="B29" s="161"/>
      <c r="C29" s="227"/>
    </row>
    <row r="30" spans="1:3" s="146" customFormat="1" ht="39" customHeight="1" thickBot="1">
      <c r="A30" s="162"/>
      <c r="B30" s="163" t="s">
        <v>460</v>
      </c>
      <c r="C30" s="228">
        <f>-('Пр.2 Дох.'!C55-'Пр.7 Р.П. ЦС. ВР'!E295)</f>
        <v>26253.625710000008</v>
      </c>
    </row>
    <row r="31" spans="1:3" ht="12.75">
      <c r="A31" s="164"/>
      <c r="B31" s="164"/>
      <c r="C31" s="341"/>
    </row>
    <row r="32" spans="1:3" ht="12">
      <c r="A32" s="165"/>
      <c r="B32" s="165"/>
      <c r="C32" s="342"/>
    </row>
    <row r="33" spans="1:3" s="146" customFormat="1" ht="12.75">
      <c r="A33" s="165"/>
      <c r="B33" s="165"/>
      <c r="C33" s="342"/>
    </row>
    <row r="34" spans="1:3" s="146" customFormat="1" ht="12.75">
      <c r="A34" s="164"/>
      <c r="B34" s="164"/>
      <c r="C34" s="348"/>
    </row>
    <row r="35" spans="1:3" s="146" customFormat="1" ht="12.75">
      <c r="A35" s="164"/>
      <c r="B35" s="166"/>
      <c r="C35" s="341"/>
    </row>
    <row r="36" spans="1:3" ht="12.75">
      <c r="A36" s="164"/>
      <c r="B36" s="166"/>
      <c r="C36" s="341"/>
    </row>
    <row r="37" spans="1:3" ht="18">
      <c r="A37" s="167"/>
      <c r="B37" s="168"/>
      <c r="C37" s="343"/>
    </row>
    <row r="46" ht="12">
      <c r="B46" s="145" t="s">
        <v>248</v>
      </c>
    </row>
  </sheetData>
  <sheetProtection/>
  <mergeCells count="2">
    <mergeCell ref="B9:B10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8"/>
  <sheetViews>
    <sheetView zoomScalePageLayoutView="0" workbookViewId="0" topLeftCell="B1">
      <selection activeCell="C4" sqref="C4"/>
    </sheetView>
  </sheetViews>
  <sheetFormatPr defaultColWidth="10.140625" defaultRowHeight="15"/>
  <cols>
    <col min="1" max="1" width="23.00390625" style="2" customWidth="1"/>
    <col min="2" max="2" width="100.140625" style="3" customWidth="1"/>
    <col min="3" max="3" width="17.00390625" style="229" customWidth="1"/>
    <col min="4" max="4" width="7.57421875" style="2" hidden="1" customWidth="1"/>
    <col min="5" max="5" width="6.57421875" style="2" hidden="1" customWidth="1"/>
    <col min="6" max="16384" width="10.140625" style="2" customWidth="1"/>
  </cols>
  <sheetData>
    <row r="1" ht="12.75">
      <c r="C1" s="241" t="s">
        <v>327</v>
      </c>
    </row>
    <row r="2" ht="12.75">
      <c r="C2" s="241" t="s">
        <v>326</v>
      </c>
    </row>
    <row r="3" ht="12.75">
      <c r="C3" s="203" t="s">
        <v>466</v>
      </c>
    </row>
    <row r="4" ht="12.75">
      <c r="C4" s="203" t="s">
        <v>114</v>
      </c>
    </row>
    <row r="5" ht="12.75">
      <c r="C5" s="241" t="s">
        <v>461</v>
      </c>
    </row>
    <row r="7" spans="1:3" ht="59.25" customHeight="1">
      <c r="A7" s="387" t="s">
        <v>165</v>
      </c>
      <c r="B7" s="387"/>
      <c r="C7" s="279"/>
    </row>
    <row r="8" spans="1:3" ht="13.5" thickBot="1">
      <c r="A8" s="4"/>
      <c r="B8" s="5"/>
      <c r="C8" s="280"/>
    </row>
    <row r="9" spans="1:3" ht="12.75">
      <c r="A9" s="6" t="s">
        <v>373</v>
      </c>
      <c r="B9" s="388" t="s">
        <v>374</v>
      </c>
      <c r="C9" s="281" t="s">
        <v>375</v>
      </c>
    </row>
    <row r="10" spans="1:3" ht="13.5" thickBot="1">
      <c r="A10" s="7" t="s">
        <v>376</v>
      </c>
      <c r="B10" s="389"/>
      <c r="C10" s="282" t="s">
        <v>377</v>
      </c>
    </row>
    <row r="11" spans="1:3" ht="16.5" thickBot="1">
      <c r="A11" s="8" t="s">
        <v>378</v>
      </c>
      <c r="B11" s="184" t="s">
        <v>379</v>
      </c>
      <c r="C11" s="283">
        <f>C12+C23+C26+C17+C35+C42+C49+C52+C40</f>
        <v>40919.3</v>
      </c>
    </row>
    <row r="12" spans="1:3" ht="16.5" customHeight="1" thickBot="1">
      <c r="A12" s="9" t="s">
        <v>380</v>
      </c>
      <c r="B12" s="199" t="s">
        <v>381</v>
      </c>
      <c r="C12" s="284">
        <f>C13</f>
        <v>7730.1</v>
      </c>
    </row>
    <row r="13" spans="1:3" ht="12.75">
      <c r="A13" s="11" t="s">
        <v>382</v>
      </c>
      <c r="B13" s="185" t="s">
        <v>383</v>
      </c>
      <c r="C13" s="285">
        <f>C14+C15+C16</f>
        <v>7730.1</v>
      </c>
    </row>
    <row r="14" spans="1:3" ht="42" customHeight="1">
      <c r="A14" s="11" t="s">
        <v>471</v>
      </c>
      <c r="B14" s="256" t="s">
        <v>120</v>
      </c>
      <c r="C14" s="286">
        <v>7620.1</v>
      </c>
    </row>
    <row r="15" spans="1:3" ht="54.75" customHeight="1">
      <c r="A15" s="11" t="s">
        <v>472</v>
      </c>
      <c r="B15" s="263" t="s">
        <v>119</v>
      </c>
      <c r="C15" s="287">
        <v>50</v>
      </c>
    </row>
    <row r="16" spans="1:3" ht="27.75" customHeight="1" thickBot="1">
      <c r="A16" s="11" t="s">
        <v>117</v>
      </c>
      <c r="B16" s="197" t="s">
        <v>118</v>
      </c>
      <c r="C16" s="287">
        <v>60</v>
      </c>
    </row>
    <row r="17" spans="1:4" ht="16.5" customHeight="1" thickBot="1">
      <c r="A17" s="9" t="s">
        <v>141</v>
      </c>
      <c r="B17" s="199" t="s">
        <v>142</v>
      </c>
      <c r="C17" s="284">
        <f>C18</f>
        <v>1140.1</v>
      </c>
      <c r="D17" s="331">
        <f>C17-D18</f>
        <v>-419.3000000000002</v>
      </c>
    </row>
    <row r="18" spans="1:4" ht="13.5" thickBot="1">
      <c r="A18" s="295" t="s">
        <v>492</v>
      </c>
      <c r="B18" s="296" t="s">
        <v>493</v>
      </c>
      <c r="C18" s="297">
        <f>C19+C20+C21+C22</f>
        <v>1140.1</v>
      </c>
      <c r="D18" s="2">
        <f>D19+D20+D21+D22</f>
        <v>1559.4</v>
      </c>
    </row>
    <row r="19" spans="1:4" ht="25.5">
      <c r="A19" s="12" t="s">
        <v>97</v>
      </c>
      <c r="B19" s="254" t="s">
        <v>93</v>
      </c>
      <c r="C19" s="289">
        <v>280.7</v>
      </c>
      <c r="D19" s="2">
        <v>400</v>
      </c>
    </row>
    <row r="20" spans="1:4" ht="39">
      <c r="A20" s="12" t="s">
        <v>98</v>
      </c>
      <c r="B20" s="256" t="s">
        <v>94</v>
      </c>
      <c r="C20" s="286">
        <v>200</v>
      </c>
      <c r="D20" s="2">
        <v>200</v>
      </c>
    </row>
    <row r="21" spans="1:4" ht="25.5">
      <c r="A21" s="12" t="s">
        <v>99</v>
      </c>
      <c r="B21" s="13" t="s">
        <v>95</v>
      </c>
      <c r="C21" s="286">
        <v>624.4</v>
      </c>
      <c r="D21" s="2">
        <v>924.4</v>
      </c>
    </row>
    <row r="22" spans="1:4" ht="30" customHeight="1" thickBot="1">
      <c r="A22" s="12" t="s">
        <v>100</v>
      </c>
      <c r="B22" s="255" t="s">
        <v>96</v>
      </c>
      <c r="C22" s="290">
        <v>35</v>
      </c>
      <c r="D22" s="2">
        <v>35</v>
      </c>
    </row>
    <row r="23" spans="1:3" ht="13.5" thickBot="1">
      <c r="A23" s="9" t="s">
        <v>384</v>
      </c>
      <c r="B23" s="199" t="s">
        <v>385</v>
      </c>
      <c r="C23" s="284">
        <f>C24</f>
        <v>17.3</v>
      </c>
    </row>
    <row r="24" spans="1:3" ht="12.75">
      <c r="A24" s="11" t="s">
        <v>386</v>
      </c>
      <c r="B24" s="185" t="s">
        <v>387</v>
      </c>
      <c r="C24" s="285">
        <v>17.3</v>
      </c>
    </row>
    <row r="25" spans="1:3" ht="13.5" thickBot="1">
      <c r="A25" s="11" t="s">
        <v>473</v>
      </c>
      <c r="B25" s="186" t="s">
        <v>387</v>
      </c>
      <c r="C25" s="287">
        <v>17.3</v>
      </c>
    </row>
    <row r="26" spans="1:3" ht="13.5" thickBot="1">
      <c r="A26" s="9" t="s">
        <v>475</v>
      </c>
      <c r="B26" s="201" t="s">
        <v>474</v>
      </c>
      <c r="C26" s="284">
        <f>C27+C29+C32</f>
        <v>10871.8</v>
      </c>
    </row>
    <row r="27" spans="1:3" ht="13.5" thickBot="1">
      <c r="A27" s="11" t="s">
        <v>476</v>
      </c>
      <c r="B27" s="189" t="s">
        <v>477</v>
      </c>
      <c r="C27" s="190">
        <f>C28</f>
        <v>638.9</v>
      </c>
    </row>
    <row r="28" spans="1:3" ht="26.25" thickBot="1">
      <c r="A28" s="11" t="s">
        <v>478</v>
      </c>
      <c r="B28" s="191" t="s">
        <v>487</v>
      </c>
      <c r="C28" s="192">
        <v>638.9</v>
      </c>
    </row>
    <row r="29" spans="1:3" ht="13.5" thickBot="1">
      <c r="A29" s="11" t="s">
        <v>479</v>
      </c>
      <c r="B29" s="193" t="s">
        <v>480</v>
      </c>
      <c r="C29" s="288">
        <f>C30+C31</f>
        <v>4882.9</v>
      </c>
    </row>
    <row r="30" spans="1:3" ht="12.75">
      <c r="A30" s="11" t="s">
        <v>481</v>
      </c>
      <c r="B30" s="187" t="s">
        <v>482</v>
      </c>
      <c r="C30" s="188">
        <v>550</v>
      </c>
    </row>
    <row r="31" spans="1:3" ht="12.75">
      <c r="A31" s="11" t="s">
        <v>483</v>
      </c>
      <c r="B31" s="181" t="s">
        <v>484</v>
      </c>
      <c r="C31" s="183">
        <v>4332.9</v>
      </c>
    </row>
    <row r="32" spans="1:3" ht="12.75">
      <c r="A32" s="11" t="s">
        <v>485</v>
      </c>
      <c r="B32" s="181" t="s">
        <v>486</v>
      </c>
      <c r="C32" s="182">
        <f>C33+C34</f>
        <v>5350</v>
      </c>
    </row>
    <row r="33" spans="1:3" ht="25.5">
      <c r="A33" s="11" t="s">
        <v>488</v>
      </c>
      <c r="B33" s="181" t="s">
        <v>489</v>
      </c>
      <c r="C33" s="183">
        <v>1150</v>
      </c>
    </row>
    <row r="34" spans="1:3" ht="26.25" thickBot="1">
      <c r="A34" s="11" t="s">
        <v>490</v>
      </c>
      <c r="B34" s="194" t="s">
        <v>491</v>
      </c>
      <c r="C34" s="195">
        <v>4200</v>
      </c>
    </row>
    <row r="35" spans="1:5" ht="34.5" customHeight="1" thickBot="1">
      <c r="A35" s="8" t="s">
        <v>388</v>
      </c>
      <c r="B35" s="200" t="s">
        <v>389</v>
      </c>
      <c r="C35" s="284">
        <f>C36+C37+C38+C39</f>
        <v>18525</v>
      </c>
      <c r="D35" s="2">
        <f>D36+D37+D38+D39</f>
        <v>18150</v>
      </c>
      <c r="E35" s="331">
        <f>C35-D35</f>
        <v>375</v>
      </c>
    </row>
    <row r="36" spans="1:4" ht="43.5" customHeight="1">
      <c r="A36" s="174" t="s">
        <v>226</v>
      </c>
      <c r="B36" s="178" t="s">
        <v>227</v>
      </c>
      <c r="C36" s="188">
        <v>3625</v>
      </c>
      <c r="D36" s="2">
        <v>3250</v>
      </c>
    </row>
    <row r="37" spans="1:4" ht="27.75" customHeight="1">
      <c r="A37" s="11" t="s">
        <v>228</v>
      </c>
      <c r="B37" s="176" t="s">
        <v>229</v>
      </c>
      <c r="C37" s="183">
        <v>200</v>
      </c>
      <c r="D37" s="2">
        <v>200</v>
      </c>
    </row>
    <row r="38" spans="1:4" ht="17.25" customHeight="1">
      <c r="A38" s="11" t="s">
        <v>230</v>
      </c>
      <c r="B38" s="175" t="s">
        <v>231</v>
      </c>
      <c r="C38" s="183">
        <v>13400</v>
      </c>
      <c r="D38" s="2">
        <v>13400</v>
      </c>
    </row>
    <row r="39" spans="1:4" ht="19.5" customHeight="1" thickBot="1">
      <c r="A39" s="11" t="s">
        <v>232</v>
      </c>
      <c r="B39" s="178" t="s">
        <v>233</v>
      </c>
      <c r="C39" s="195">
        <v>1300</v>
      </c>
      <c r="D39" s="2">
        <v>1300</v>
      </c>
    </row>
    <row r="40" spans="1:3" ht="17.25" customHeight="1" thickBot="1">
      <c r="A40" s="9" t="s">
        <v>121</v>
      </c>
      <c r="B40" s="200" t="s">
        <v>122</v>
      </c>
      <c r="C40" s="284">
        <f>C41</f>
        <v>0</v>
      </c>
    </row>
    <row r="41" spans="1:3" ht="19.5" customHeight="1" thickBot="1">
      <c r="A41" s="11" t="s">
        <v>234</v>
      </c>
      <c r="B41" s="176" t="s">
        <v>235</v>
      </c>
      <c r="C41" s="285">
        <v>0</v>
      </c>
    </row>
    <row r="42" spans="1:3" ht="17.25" customHeight="1" thickBot="1">
      <c r="A42" s="9" t="s">
        <v>390</v>
      </c>
      <c r="B42" s="199" t="s">
        <v>391</v>
      </c>
      <c r="C42" s="284">
        <f>C43+C44</f>
        <v>2570</v>
      </c>
    </row>
    <row r="43" spans="1:3" ht="39.75" customHeight="1">
      <c r="A43" s="11" t="s">
        <v>236</v>
      </c>
      <c r="B43" s="178" t="s">
        <v>237</v>
      </c>
      <c r="C43" s="285">
        <v>1400</v>
      </c>
    </row>
    <row r="44" spans="1:5" ht="25.5">
      <c r="A44" s="11" t="s">
        <v>392</v>
      </c>
      <c r="B44" s="180" t="s">
        <v>393</v>
      </c>
      <c r="C44" s="286">
        <f>C47+C48</f>
        <v>1170</v>
      </c>
      <c r="D44" s="2">
        <f>D47+D48</f>
        <v>800</v>
      </c>
      <c r="E44" s="331">
        <f>C44-D44</f>
        <v>370</v>
      </c>
    </row>
    <row r="45" spans="1:3" ht="12.75" hidden="1">
      <c r="A45" s="9" t="s">
        <v>394</v>
      </c>
      <c r="B45" s="10" t="s">
        <v>395</v>
      </c>
      <c r="C45" s="291">
        <f>C46</f>
        <v>0</v>
      </c>
    </row>
    <row r="46" spans="1:3" ht="30.75" customHeight="1" hidden="1">
      <c r="A46" s="11" t="s">
        <v>396</v>
      </c>
      <c r="B46" s="13" t="s">
        <v>397</v>
      </c>
      <c r="C46" s="286"/>
    </row>
    <row r="47" spans="1:4" ht="30.75" customHeight="1">
      <c r="A47" s="11" t="s">
        <v>238</v>
      </c>
      <c r="B47" s="176" t="s">
        <v>239</v>
      </c>
      <c r="C47" s="286">
        <v>1070</v>
      </c>
      <c r="D47" s="2">
        <v>700</v>
      </c>
    </row>
    <row r="48" spans="1:4" ht="30.75" customHeight="1" thickBot="1">
      <c r="A48" s="11" t="s">
        <v>240</v>
      </c>
      <c r="B48" s="175" t="s">
        <v>241</v>
      </c>
      <c r="C48" s="287">
        <v>100</v>
      </c>
      <c r="D48" s="2">
        <v>100</v>
      </c>
    </row>
    <row r="49" spans="1:3" ht="15" customHeight="1" thickBot="1">
      <c r="A49" s="9" t="s">
        <v>398</v>
      </c>
      <c r="B49" s="199" t="s">
        <v>399</v>
      </c>
      <c r="C49" s="284">
        <f>C50+C51</f>
        <v>65</v>
      </c>
    </row>
    <row r="50" spans="1:3" ht="30.75" customHeight="1">
      <c r="A50" s="11" t="s">
        <v>465</v>
      </c>
      <c r="B50" s="196" t="s">
        <v>464</v>
      </c>
      <c r="C50" s="285">
        <v>45</v>
      </c>
    </row>
    <row r="51" spans="1:3" ht="30" customHeight="1" thickBot="1">
      <c r="A51" s="11" t="s">
        <v>242</v>
      </c>
      <c r="B51" s="177" t="s">
        <v>243</v>
      </c>
      <c r="C51" s="287">
        <v>20</v>
      </c>
    </row>
    <row r="52" spans="1:3" ht="15" customHeight="1" thickBot="1">
      <c r="A52" s="9" t="s">
        <v>400</v>
      </c>
      <c r="B52" s="199" t="s">
        <v>401</v>
      </c>
      <c r="C52" s="284">
        <f>C53</f>
        <v>0</v>
      </c>
    </row>
    <row r="53" spans="1:3" ht="17.25" customHeight="1" thickBot="1">
      <c r="A53" s="11" t="s">
        <v>244</v>
      </c>
      <c r="B53" s="176" t="s">
        <v>245</v>
      </c>
      <c r="C53" s="290"/>
    </row>
    <row r="54" spans="1:3" ht="17.25" customHeight="1" thickBot="1">
      <c r="A54" s="9" t="s">
        <v>402</v>
      </c>
      <c r="B54" s="198" t="s">
        <v>403</v>
      </c>
      <c r="C54" s="283">
        <f>'Пр.3 ФП '!C10</f>
        <v>23501.94004</v>
      </c>
    </row>
    <row r="55" spans="1:3" ht="18" thickBot="1">
      <c r="A55" s="14"/>
      <c r="B55" s="15" t="s">
        <v>404</v>
      </c>
      <c r="C55" s="365">
        <f>C11+C54</f>
        <v>64421.240040000004</v>
      </c>
    </row>
    <row r="58" ht="12.75">
      <c r="C58" s="298"/>
    </row>
  </sheetData>
  <sheetProtection/>
  <mergeCells count="2">
    <mergeCell ref="A7:B7"/>
    <mergeCell ref="B9:B10"/>
  </mergeCells>
  <printOptions horizontalCentered="1"/>
  <pageMargins left="0.7874015748031497" right="0.3937007874015748" top="0.1968503937007874" bottom="0.3937007874015748" header="0.31496062992125984" footer="0.31496062992125984"/>
  <pageSetup fitToHeight="4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5"/>
  <sheetViews>
    <sheetView zoomScale="83" zoomScaleNormal="83" zoomScalePageLayoutView="0" workbookViewId="0" topLeftCell="A1">
      <selection activeCell="C5" sqref="C5"/>
    </sheetView>
  </sheetViews>
  <sheetFormatPr defaultColWidth="97.8515625" defaultRowHeight="15"/>
  <cols>
    <col min="1" max="1" width="21.8515625" style="16" customWidth="1"/>
    <col min="2" max="2" width="97.8515625" style="32" customWidth="1"/>
    <col min="3" max="3" width="17.00390625" style="278" customWidth="1"/>
    <col min="4" max="4" width="14.8515625" style="252" hidden="1" customWidth="1"/>
    <col min="5" max="5" width="14.140625" style="16" hidden="1" customWidth="1"/>
    <col min="6" max="6" width="20.00390625" style="16" customWidth="1"/>
    <col min="7" max="239" width="10.00390625" style="16" customWidth="1"/>
    <col min="240" max="240" width="25.421875" style="16" customWidth="1"/>
    <col min="241" max="16384" width="97.8515625" style="16" customWidth="1"/>
  </cols>
  <sheetData>
    <row r="1" spans="2:4" s="169" customFormat="1" ht="15">
      <c r="B1" s="170"/>
      <c r="C1" s="267" t="s">
        <v>327</v>
      </c>
      <c r="D1" s="251"/>
    </row>
    <row r="2" spans="2:4" s="169" customFormat="1" ht="15">
      <c r="B2" s="170"/>
      <c r="C2" s="267" t="s">
        <v>326</v>
      </c>
      <c r="D2" s="251"/>
    </row>
    <row r="3" spans="2:4" s="169" customFormat="1" ht="12.75">
      <c r="B3" s="170"/>
      <c r="C3" s="203" t="s">
        <v>466</v>
      </c>
      <c r="D3" s="251"/>
    </row>
    <row r="4" spans="2:4" s="169" customFormat="1" ht="12.75">
      <c r="B4" s="170"/>
      <c r="C4" s="203" t="s">
        <v>114</v>
      </c>
      <c r="D4" s="251"/>
    </row>
    <row r="5" spans="2:4" s="169" customFormat="1" ht="15">
      <c r="B5" s="170"/>
      <c r="C5" s="267">
        <v>0</v>
      </c>
      <c r="D5" s="251"/>
    </row>
    <row r="6" spans="2:4" s="169" customFormat="1" ht="15">
      <c r="B6" s="170"/>
      <c r="C6" s="268"/>
      <c r="D6" s="251"/>
    </row>
    <row r="7" spans="1:3" ht="58.5" customHeight="1">
      <c r="A7" s="387" t="s">
        <v>166</v>
      </c>
      <c r="B7" s="387"/>
      <c r="C7" s="387"/>
    </row>
    <row r="8" spans="1:3" ht="23.25" customHeight="1" thickBot="1">
      <c r="A8" s="171"/>
      <c r="B8" s="172"/>
      <c r="C8" s="269"/>
    </row>
    <row r="9" spans="1:3" ht="26.25" thickBot="1">
      <c r="A9" s="17" t="s">
        <v>405</v>
      </c>
      <c r="B9" s="173" t="s">
        <v>374</v>
      </c>
      <c r="C9" s="303" t="s">
        <v>171</v>
      </c>
    </row>
    <row r="10" spans="1:3" ht="33">
      <c r="A10" s="18" t="s">
        <v>406</v>
      </c>
      <c r="B10" s="19" t="s">
        <v>407</v>
      </c>
      <c r="C10" s="270">
        <f>C12+C19+C39+C48</f>
        <v>23501.94004</v>
      </c>
    </row>
    <row r="11" spans="1:3" ht="14.25" customHeight="1">
      <c r="A11" s="20"/>
      <c r="B11" s="21"/>
      <c r="C11" s="271"/>
    </row>
    <row r="12" spans="1:3" ht="31.5">
      <c r="A12" s="20" t="s">
        <v>408</v>
      </c>
      <c r="B12" s="22" t="s">
        <v>144</v>
      </c>
      <c r="C12" s="272">
        <f>C13+C15</f>
        <v>17579</v>
      </c>
    </row>
    <row r="13" spans="1:3" ht="15.75">
      <c r="A13" s="20" t="s">
        <v>211</v>
      </c>
      <c r="B13" s="24" t="s">
        <v>494</v>
      </c>
      <c r="C13" s="329">
        <f>C16+C17</f>
        <v>17579</v>
      </c>
    </row>
    <row r="14" spans="1:3" ht="12.75" hidden="1">
      <c r="A14" s="20"/>
      <c r="B14" s="24"/>
      <c r="C14" s="273"/>
    </row>
    <row r="15" spans="1:3" ht="15" hidden="1">
      <c r="A15" s="20" t="s">
        <v>148</v>
      </c>
      <c r="B15" s="24" t="s">
        <v>143</v>
      </c>
      <c r="C15" s="299">
        <v>0</v>
      </c>
    </row>
    <row r="16" spans="1:3" ht="15.75">
      <c r="A16" s="20"/>
      <c r="B16" s="330" t="s">
        <v>172</v>
      </c>
      <c r="C16" s="299">
        <v>13859.7</v>
      </c>
    </row>
    <row r="17" spans="1:3" ht="15.75">
      <c r="A17" s="20"/>
      <c r="B17" s="330" t="s">
        <v>173</v>
      </c>
      <c r="C17" s="299">
        <v>3719.3</v>
      </c>
    </row>
    <row r="18" spans="1:3" ht="12.75">
      <c r="A18" s="23"/>
      <c r="B18" s="24"/>
      <c r="C18" s="273"/>
    </row>
    <row r="19" spans="1:3" ht="31.5">
      <c r="A19" s="20" t="s">
        <v>408</v>
      </c>
      <c r="B19" s="22" t="s">
        <v>145</v>
      </c>
      <c r="C19" s="272">
        <f>C21+C24+C26+C36+C30+C32+C34+C28</f>
        <v>1050.57729</v>
      </c>
    </row>
    <row r="20" spans="1:3" ht="15.75">
      <c r="A20" s="300"/>
      <c r="B20" s="22"/>
      <c r="C20" s="272"/>
    </row>
    <row r="21" spans="1:4" ht="50.25" customHeight="1">
      <c r="A21" s="179" t="s">
        <v>212</v>
      </c>
      <c r="B21" s="235" t="s">
        <v>78</v>
      </c>
      <c r="C21" s="273">
        <v>1050.57729</v>
      </c>
      <c r="D21" s="252">
        <v>13420588</v>
      </c>
    </row>
    <row r="22" spans="1:3" ht="12.75" hidden="1">
      <c r="A22" s="232"/>
      <c r="B22" s="236"/>
      <c r="C22" s="273"/>
    </row>
    <row r="23" spans="1:3" ht="12.75" hidden="1">
      <c r="A23" s="23"/>
      <c r="B23" s="24"/>
      <c r="C23" s="273"/>
    </row>
    <row r="24" spans="1:4" ht="25.5" hidden="1">
      <c r="A24" s="23" t="s">
        <v>213</v>
      </c>
      <c r="B24" s="234" t="s">
        <v>84</v>
      </c>
      <c r="C24" s="273">
        <v>0</v>
      </c>
      <c r="D24" s="252">
        <v>11297761.2</v>
      </c>
    </row>
    <row r="25" spans="1:3" ht="12.75">
      <c r="A25" s="232"/>
      <c r="B25" s="234"/>
      <c r="C25" s="273"/>
    </row>
    <row r="26" spans="1:3" ht="40.5" customHeight="1">
      <c r="A26" s="262" t="s">
        <v>214</v>
      </c>
      <c r="B26" s="235" t="s">
        <v>111</v>
      </c>
      <c r="C26" s="273">
        <v>0</v>
      </c>
    </row>
    <row r="27" spans="1:3" ht="12" customHeight="1">
      <c r="A27" s="23"/>
      <c r="B27" s="25"/>
      <c r="C27" s="273"/>
    </row>
    <row r="28" spans="1:3" ht="40.5" customHeight="1">
      <c r="A28" s="262" t="s">
        <v>215</v>
      </c>
      <c r="B28" s="235" t="s">
        <v>111</v>
      </c>
      <c r="C28" s="273">
        <v>0</v>
      </c>
    </row>
    <row r="29" spans="1:3" ht="12" customHeight="1">
      <c r="A29" s="23"/>
      <c r="B29" s="25"/>
      <c r="C29" s="273"/>
    </row>
    <row r="30" spans="1:3" ht="28.5" customHeight="1">
      <c r="A30" s="262" t="s">
        <v>216</v>
      </c>
      <c r="B30" s="235" t="s">
        <v>147</v>
      </c>
      <c r="C30" s="273">
        <v>0</v>
      </c>
    </row>
    <row r="31" spans="1:3" ht="11.25" customHeight="1">
      <c r="A31" s="262"/>
      <c r="B31" s="235"/>
      <c r="C31" s="273"/>
    </row>
    <row r="32" spans="1:3" ht="28.5" customHeight="1">
      <c r="A32" s="262" t="s">
        <v>220</v>
      </c>
      <c r="B32" s="235" t="s">
        <v>146</v>
      </c>
      <c r="C32" s="273">
        <v>0</v>
      </c>
    </row>
    <row r="33" spans="1:3" ht="12" customHeight="1">
      <c r="A33" s="23"/>
      <c r="B33" s="25"/>
      <c r="C33" s="273"/>
    </row>
    <row r="34" spans="1:3" ht="28.5" customHeight="1">
      <c r="A34" s="232" t="s">
        <v>219</v>
      </c>
      <c r="B34" s="235" t="s">
        <v>157</v>
      </c>
      <c r="C34" s="273">
        <v>0</v>
      </c>
    </row>
    <row r="35" spans="1:3" ht="12" customHeight="1">
      <c r="A35" s="23"/>
      <c r="B35" s="25"/>
      <c r="C35" s="273"/>
    </row>
    <row r="36" spans="1:3" ht="12.75">
      <c r="A36" s="232" t="s">
        <v>219</v>
      </c>
      <c r="B36" s="24" t="s">
        <v>85</v>
      </c>
      <c r="C36" s="273">
        <v>0</v>
      </c>
    </row>
    <row r="37" spans="1:3" ht="12" customHeight="1">
      <c r="A37" s="23"/>
      <c r="B37" s="25"/>
      <c r="C37" s="273"/>
    </row>
    <row r="38" spans="1:3" ht="12.75">
      <c r="A38" s="20"/>
      <c r="B38" s="21"/>
      <c r="C38" s="274"/>
    </row>
    <row r="39" spans="1:3" ht="31.5">
      <c r="A39" s="20" t="s">
        <v>408</v>
      </c>
      <c r="B39" s="22" t="s">
        <v>409</v>
      </c>
      <c r="C39" s="272">
        <f>C41+C44</f>
        <v>1514.9470000000001</v>
      </c>
    </row>
    <row r="40" spans="1:3" ht="12.75">
      <c r="A40" s="23"/>
      <c r="B40" s="24"/>
      <c r="C40" s="273"/>
    </row>
    <row r="41" spans="1:3" ht="12.75">
      <c r="A41" s="179" t="s">
        <v>217</v>
      </c>
      <c r="B41" s="24" t="s">
        <v>495</v>
      </c>
      <c r="C41" s="273">
        <f>C42</f>
        <v>499.757</v>
      </c>
    </row>
    <row r="42" spans="1:3" ht="12.75">
      <c r="A42" s="232"/>
      <c r="B42" s="24" t="s">
        <v>496</v>
      </c>
      <c r="C42" s="273">
        <v>499.757</v>
      </c>
    </row>
    <row r="43" spans="1:3" ht="12.75">
      <c r="A43" s="23"/>
      <c r="B43" s="24"/>
      <c r="C43" s="273"/>
    </row>
    <row r="44" spans="1:3" ht="12.75">
      <c r="A44" s="179" t="s">
        <v>218</v>
      </c>
      <c r="B44" s="24" t="s">
        <v>410</v>
      </c>
      <c r="C44" s="273">
        <f>C45+C46</f>
        <v>1015.19</v>
      </c>
    </row>
    <row r="45" spans="1:3" ht="12.75">
      <c r="A45" s="233"/>
      <c r="B45" s="24" t="s">
        <v>411</v>
      </c>
      <c r="C45" s="273">
        <v>502.1</v>
      </c>
    </row>
    <row r="46" spans="1:3" ht="12.75">
      <c r="A46" s="232"/>
      <c r="B46" s="24" t="s">
        <v>412</v>
      </c>
      <c r="C46" s="273">
        <v>513.09</v>
      </c>
    </row>
    <row r="47" spans="1:3" ht="12" customHeight="1">
      <c r="A47" s="23"/>
      <c r="B47" s="25"/>
      <c r="C47" s="273"/>
    </row>
    <row r="48" spans="1:4" s="27" customFormat="1" ht="15.75">
      <c r="A48" s="9" t="s">
        <v>413</v>
      </c>
      <c r="B48" s="26" t="s">
        <v>414</v>
      </c>
      <c r="C48" s="272">
        <f>C50</f>
        <v>3357.41575</v>
      </c>
      <c r="D48" s="253"/>
    </row>
    <row r="49" spans="1:3" ht="12" customHeight="1">
      <c r="A49" s="179"/>
      <c r="B49" s="25"/>
      <c r="C49" s="275"/>
    </row>
    <row r="50" spans="1:5" ht="12.75">
      <c r="A50" s="390" t="s">
        <v>221</v>
      </c>
      <c r="B50" s="28" t="s">
        <v>77</v>
      </c>
      <c r="C50" s="276">
        <f>C51+C53+C52</f>
        <v>3357.41575</v>
      </c>
      <c r="D50" s="252">
        <v>16946641.8</v>
      </c>
      <c r="E50" s="393">
        <f>D50+D54+D55</f>
        <v>17630144.8</v>
      </c>
    </row>
    <row r="51" spans="1:5" ht="12.75" customHeight="1">
      <c r="A51" s="391"/>
      <c r="B51" s="28" t="s">
        <v>222</v>
      </c>
      <c r="C51" s="276">
        <v>470</v>
      </c>
      <c r="E51" s="394"/>
    </row>
    <row r="52" spans="1:5" ht="12.75" customHeight="1">
      <c r="A52" s="391"/>
      <c r="B52" s="28" t="s">
        <v>251</v>
      </c>
      <c r="C52" s="276">
        <v>500</v>
      </c>
      <c r="E52" s="394"/>
    </row>
    <row r="53" spans="1:5" ht="30.75" customHeight="1">
      <c r="A53" s="392"/>
      <c r="B53" s="28" t="s">
        <v>252</v>
      </c>
      <c r="C53" s="273">
        <v>2387.41575</v>
      </c>
      <c r="E53" s="394"/>
    </row>
    <row r="54" spans="1:5" ht="13.5" customHeight="1" thickBot="1">
      <c r="A54" s="29"/>
      <c r="B54" s="30"/>
      <c r="C54" s="277"/>
      <c r="D54" s="252">
        <v>463503</v>
      </c>
      <c r="E54" s="394"/>
    </row>
    <row r="55" spans="4:5" ht="12.75">
      <c r="D55" s="252">
        <v>220000</v>
      </c>
      <c r="E55" s="394"/>
    </row>
    <row r="56" spans="1:10" s="32" customFormat="1" ht="12.75">
      <c r="A56" s="16"/>
      <c r="B56" s="31"/>
      <c r="C56" s="278"/>
      <c r="D56" s="252"/>
      <c r="E56" s="16"/>
      <c r="F56" s="16"/>
      <c r="G56" s="16"/>
      <c r="H56" s="16"/>
      <c r="I56" s="16"/>
      <c r="J56" s="16"/>
    </row>
    <row r="57" spans="1:10" s="32" customFormat="1" ht="12.75">
      <c r="A57" s="16"/>
      <c r="B57" s="31"/>
      <c r="C57" s="278"/>
      <c r="D57" s="252"/>
      <c r="E57" s="16"/>
      <c r="F57" s="16"/>
      <c r="G57" s="16"/>
      <c r="H57" s="16"/>
      <c r="I57" s="16"/>
      <c r="J57" s="16"/>
    </row>
    <row r="58" spans="1:10" s="32" customFormat="1" ht="12.75">
      <c r="A58" s="16"/>
      <c r="B58" s="31"/>
      <c r="C58" s="278"/>
      <c r="D58" s="252"/>
      <c r="E58" s="16"/>
      <c r="F58" s="16"/>
      <c r="G58" s="16"/>
      <c r="H58" s="16"/>
      <c r="I58" s="16"/>
      <c r="J58" s="16"/>
    </row>
    <row r="59" spans="1:10" s="32" customFormat="1" ht="12.75">
      <c r="A59" s="16"/>
      <c r="B59" s="31"/>
      <c r="C59" s="278"/>
      <c r="D59" s="252"/>
      <c r="E59" s="16"/>
      <c r="F59" s="16"/>
      <c r="G59" s="16"/>
      <c r="H59" s="16"/>
      <c r="I59" s="16"/>
      <c r="J59" s="16"/>
    </row>
    <row r="60" spans="1:10" s="32" customFormat="1" ht="12.75">
      <c r="A60" s="16"/>
      <c r="B60" s="31"/>
      <c r="C60" s="278"/>
      <c r="D60" s="252"/>
      <c r="E60" s="16"/>
      <c r="F60" s="16"/>
      <c r="G60" s="16"/>
      <c r="H60" s="16"/>
      <c r="I60" s="16"/>
      <c r="J60" s="16"/>
    </row>
    <row r="61" spans="1:10" s="32" customFormat="1" ht="12.75">
      <c r="A61" s="16"/>
      <c r="B61" s="31"/>
      <c r="C61" s="278"/>
      <c r="D61" s="252"/>
      <c r="E61" s="16"/>
      <c r="F61" s="16"/>
      <c r="G61" s="16"/>
      <c r="H61" s="16"/>
      <c r="I61" s="16"/>
      <c r="J61" s="16"/>
    </row>
    <row r="62" spans="1:10" s="32" customFormat="1" ht="12.75">
      <c r="A62" s="16"/>
      <c r="B62" s="31"/>
      <c r="C62" s="278"/>
      <c r="D62" s="252"/>
      <c r="E62" s="16"/>
      <c r="F62" s="16"/>
      <c r="G62" s="16"/>
      <c r="H62" s="16"/>
      <c r="I62" s="16"/>
      <c r="J62" s="16"/>
    </row>
    <row r="63" spans="1:10" s="32" customFormat="1" ht="12.75">
      <c r="A63" s="16"/>
      <c r="B63" s="31"/>
      <c r="C63" s="278"/>
      <c r="D63" s="252"/>
      <c r="E63" s="16"/>
      <c r="F63" s="16"/>
      <c r="G63" s="16"/>
      <c r="H63" s="16"/>
      <c r="I63" s="16"/>
      <c r="J63" s="16"/>
    </row>
    <row r="64" spans="1:10" s="32" customFormat="1" ht="12.75">
      <c r="A64" s="16"/>
      <c r="B64" s="31"/>
      <c r="C64" s="278"/>
      <c r="D64" s="252"/>
      <c r="E64" s="16"/>
      <c r="F64" s="16"/>
      <c r="G64" s="16"/>
      <c r="H64" s="16"/>
      <c r="I64" s="16"/>
      <c r="J64" s="16"/>
    </row>
    <row r="65" spans="1:10" s="32" customFormat="1" ht="12.75">
      <c r="A65" s="16"/>
      <c r="B65" s="31"/>
      <c r="C65" s="278"/>
      <c r="D65" s="252"/>
      <c r="E65" s="16"/>
      <c r="F65" s="16"/>
      <c r="G65" s="16"/>
      <c r="H65" s="16"/>
      <c r="I65" s="16"/>
      <c r="J65" s="16"/>
    </row>
  </sheetData>
  <sheetProtection/>
  <mergeCells count="3">
    <mergeCell ref="A50:A53"/>
    <mergeCell ref="A7:C7"/>
    <mergeCell ref="E50:E55"/>
  </mergeCells>
  <printOptions horizontalCentered="1"/>
  <pageMargins left="0" right="0" top="0" bottom="0" header="0" footer="0"/>
  <pageSetup fitToHeight="0" fitToWidth="1" horizontalDpi="600" verticalDpi="6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3"/>
  <sheetViews>
    <sheetView zoomScale="93" zoomScaleNormal="93" workbookViewId="0" topLeftCell="A1">
      <selection activeCell="D5" sqref="D5"/>
    </sheetView>
  </sheetViews>
  <sheetFormatPr defaultColWidth="15.00390625" defaultRowHeight="15"/>
  <cols>
    <col min="1" max="1" width="70.421875" style="34" customWidth="1"/>
    <col min="2" max="2" width="15.00390625" style="34" customWidth="1"/>
    <col min="3" max="3" width="18.421875" style="34" customWidth="1"/>
    <col min="4" max="4" width="24.00390625" style="204" customWidth="1"/>
    <col min="5" max="5" width="15.00390625" style="34" customWidth="1"/>
    <col min="6" max="248" width="10.00390625" style="34" customWidth="1"/>
    <col min="249" max="249" width="70.421875" style="34" customWidth="1"/>
    <col min="250" max="16384" width="15.00390625" style="34" customWidth="1"/>
  </cols>
  <sheetData>
    <row r="1" ht="12.75">
      <c r="D1" s="203" t="s">
        <v>327</v>
      </c>
    </row>
    <row r="2" ht="12.75">
      <c r="D2" s="203" t="s">
        <v>326</v>
      </c>
    </row>
    <row r="3" ht="12.75">
      <c r="D3" s="203" t="s">
        <v>466</v>
      </c>
    </row>
    <row r="4" ht="12.75">
      <c r="D4" s="203" t="s">
        <v>114</v>
      </c>
    </row>
    <row r="5" ht="12.75">
      <c r="D5" s="203" t="s">
        <v>462</v>
      </c>
    </row>
    <row r="7" spans="1:4" ht="58.5" customHeight="1">
      <c r="A7" s="395" t="s">
        <v>167</v>
      </c>
      <c r="B7" s="395"/>
      <c r="C7" s="395"/>
      <c r="D7" s="395"/>
    </row>
    <row r="8" spans="1:3" ht="17.25">
      <c r="A8" s="35"/>
      <c r="B8" s="35"/>
      <c r="C8" s="35"/>
    </row>
    <row r="9" spans="1:4" ht="18" thickBot="1">
      <c r="A9" s="36"/>
      <c r="B9" s="36"/>
      <c r="C9" s="36"/>
      <c r="D9" s="205"/>
    </row>
    <row r="10" spans="1:4" ht="24" customHeight="1" thickBot="1">
      <c r="A10" s="402" t="s">
        <v>437</v>
      </c>
      <c r="B10" s="398" t="s">
        <v>423</v>
      </c>
      <c r="C10" s="399"/>
      <c r="D10" s="396" t="s">
        <v>438</v>
      </c>
    </row>
    <row r="11" spans="1:4" ht="15.75" customHeight="1" thickBot="1">
      <c r="A11" s="403"/>
      <c r="B11" s="46" t="s">
        <v>424</v>
      </c>
      <c r="C11" s="47" t="s">
        <v>425</v>
      </c>
      <c r="D11" s="397"/>
    </row>
    <row r="12" spans="1:5" ht="15" thickBot="1">
      <c r="A12" s="114" t="s">
        <v>358</v>
      </c>
      <c r="B12" s="115" t="s">
        <v>357</v>
      </c>
      <c r="C12" s="116"/>
      <c r="D12" s="206">
        <f>D13+D14+D16+D17+D18+D15</f>
        <v>23652.356200000002</v>
      </c>
      <c r="E12" s="261"/>
    </row>
    <row r="13" spans="1:4" ht="45.75" customHeight="1">
      <c r="A13" s="113" t="s">
        <v>314</v>
      </c>
      <c r="B13" s="109"/>
      <c r="C13" s="112" t="s">
        <v>313</v>
      </c>
      <c r="D13" s="207">
        <f>'Пр.7 Р.П. ЦС. ВР'!E12</f>
        <v>100</v>
      </c>
    </row>
    <row r="14" spans="1:4" ht="44.25" customHeight="1">
      <c r="A14" s="113" t="s">
        <v>439</v>
      </c>
      <c r="B14" s="109"/>
      <c r="C14" s="112" t="s">
        <v>304</v>
      </c>
      <c r="D14" s="207">
        <f>'Пр.7 Р.П. ЦС. ВР'!E17</f>
        <v>14476.8062</v>
      </c>
    </row>
    <row r="15" spans="1:4" ht="33.75" customHeight="1">
      <c r="A15" s="113" t="s">
        <v>200</v>
      </c>
      <c r="B15" s="109"/>
      <c r="C15" s="112" t="s">
        <v>199</v>
      </c>
      <c r="D15" s="207">
        <f>'Пр.7 Р.П. ЦС. ВР'!E43</f>
        <v>50.5</v>
      </c>
    </row>
    <row r="16" spans="1:4" ht="13.5">
      <c r="A16" s="106" t="s">
        <v>497</v>
      </c>
      <c r="B16" s="111"/>
      <c r="C16" s="112" t="s">
        <v>501</v>
      </c>
      <c r="D16" s="207">
        <f>'Пр.7 Р.П. ЦС. ВР'!E38</f>
        <v>0</v>
      </c>
    </row>
    <row r="17" spans="1:4" ht="13.5">
      <c r="A17" s="108" t="s">
        <v>361</v>
      </c>
      <c r="B17" s="109"/>
      <c r="C17" s="110" t="s">
        <v>352</v>
      </c>
      <c r="D17" s="207">
        <f>'Пр.7 Р.П. ЦС. ВР'!E48</f>
        <v>400</v>
      </c>
    </row>
    <row r="18" spans="1:4" ht="14.25" thickBot="1">
      <c r="A18" s="41" t="s">
        <v>312</v>
      </c>
      <c r="B18" s="37"/>
      <c r="C18" s="38" t="s">
        <v>310</v>
      </c>
      <c r="D18" s="208">
        <f>'Пр.7 Р.П. ЦС. ВР'!E53</f>
        <v>8625.05</v>
      </c>
    </row>
    <row r="19" spans="1:5" ht="27.75" customHeight="1" thickBot="1">
      <c r="A19" s="117" t="s">
        <v>8</v>
      </c>
      <c r="B19" s="115" t="s">
        <v>498</v>
      </c>
      <c r="C19" s="116"/>
      <c r="D19" s="209">
        <f>D20</f>
        <v>499.757</v>
      </c>
      <c r="E19" s="261"/>
    </row>
    <row r="20" spans="1:4" ht="20.25" customHeight="1" thickBot="1">
      <c r="A20" s="106" t="s">
        <v>499</v>
      </c>
      <c r="B20" s="107"/>
      <c r="C20" s="110" t="s">
        <v>500</v>
      </c>
      <c r="D20" s="207">
        <f>'Пр.7 Р.П. ЦС. ВР'!E72</f>
        <v>499.757</v>
      </c>
    </row>
    <row r="21" spans="1:5" ht="29.25" customHeight="1" thickBot="1">
      <c r="A21" s="117" t="s">
        <v>363</v>
      </c>
      <c r="B21" s="115" t="s">
        <v>362</v>
      </c>
      <c r="C21" s="116"/>
      <c r="D21" s="209">
        <f>D22+D24+D23</f>
        <v>845.62</v>
      </c>
      <c r="E21" s="261"/>
    </row>
    <row r="22" spans="1:4" ht="30.75" customHeight="1">
      <c r="A22" s="106" t="s">
        <v>364</v>
      </c>
      <c r="B22" s="107"/>
      <c r="C22" s="110" t="s">
        <v>343</v>
      </c>
      <c r="D22" s="207">
        <f>'Пр.7 Р.П. ЦС. ВР'!E80</f>
        <v>410.62</v>
      </c>
    </row>
    <row r="23" spans="1:4" ht="30.75" customHeight="1" thickBot="1">
      <c r="A23" s="106" t="s">
        <v>421</v>
      </c>
      <c r="B23" s="107"/>
      <c r="C23" s="110" t="s">
        <v>422</v>
      </c>
      <c r="D23" s="207">
        <f>'Пр.7 Р.П. ЦС. ВР'!E85</f>
        <v>435</v>
      </c>
    </row>
    <row r="24" spans="1:4" ht="30.75" customHeight="1" hidden="1" thickBot="1">
      <c r="A24" s="40" t="s">
        <v>419</v>
      </c>
      <c r="B24" s="42"/>
      <c r="C24" s="38" t="s">
        <v>420</v>
      </c>
      <c r="D24" s="208">
        <f>'Пр.7 Р.П. ЦС. ВР'!E90</f>
        <v>0</v>
      </c>
    </row>
    <row r="25" spans="1:5" ht="21.75" customHeight="1" thickBot="1">
      <c r="A25" s="118" t="s">
        <v>366</v>
      </c>
      <c r="B25" s="115" t="s">
        <v>365</v>
      </c>
      <c r="C25" s="116"/>
      <c r="D25" s="209">
        <f>D27+D26</f>
        <v>4426.55</v>
      </c>
      <c r="E25" s="261"/>
    </row>
    <row r="26" spans="1:4" ht="13.5">
      <c r="A26" s="105" t="s">
        <v>415</v>
      </c>
      <c r="B26" s="104"/>
      <c r="C26" s="110" t="s">
        <v>416</v>
      </c>
      <c r="D26" s="207">
        <f>'Пр.7 Р.П. ЦС. ВР'!E96</f>
        <v>3581.55</v>
      </c>
    </row>
    <row r="27" spans="1:4" ht="14.25" thickBot="1">
      <c r="A27" s="41" t="s">
        <v>301</v>
      </c>
      <c r="B27" s="43"/>
      <c r="C27" s="38" t="s">
        <v>300</v>
      </c>
      <c r="D27" s="208">
        <f>'Пр.7 Р.П. ЦС. ВР'!E113</f>
        <v>845</v>
      </c>
    </row>
    <row r="28" spans="1:5" ht="21.75" customHeight="1" thickBot="1">
      <c r="A28" s="118" t="s">
        <v>426</v>
      </c>
      <c r="B28" s="115" t="s">
        <v>356</v>
      </c>
      <c r="C28" s="116"/>
      <c r="D28" s="209">
        <f>D30+D31+D29</f>
        <v>43979.38255</v>
      </c>
      <c r="E28" s="261"/>
    </row>
    <row r="29" spans="1:4" ht="16.5" customHeight="1">
      <c r="A29" s="105" t="s">
        <v>293</v>
      </c>
      <c r="B29" s="104"/>
      <c r="C29" s="110" t="s">
        <v>292</v>
      </c>
      <c r="D29" s="210">
        <f>'Пр.7 Р.П. ЦС. ВР'!E122</f>
        <v>18445.60355</v>
      </c>
    </row>
    <row r="30" spans="1:4" ht="17.25" customHeight="1">
      <c r="A30" s="105" t="s">
        <v>341</v>
      </c>
      <c r="B30" s="104"/>
      <c r="C30" s="110" t="s">
        <v>340</v>
      </c>
      <c r="D30" s="207">
        <f>'Пр.7 Р.П. ЦС. ВР'!E151</f>
        <v>8123.59</v>
      </c>
    </row>
    <row r="31" spans="1:4" ht="18" customHeight="1" thickBot="1">
      <c r="A31" s="41" t="s">
        <v>417</v>
      </c>
      <c r="B31" s="43"/>
      <c r="C31" s="38" t="s">
        <v>418</v>
      </c>
      <c r="D31" s="208">
        <f>'Пр.7 Р.П. ЦС. ВР'!E180</f>
        <v>17410.189000000002</v>
      </c>
    </row>
    <row r="32" spans="1:5" ht="20.25" customHeight="1" thickBot="1">
      <c r="A32" s="114" t="s">
        <v>370</v>
      </c>
      <c r="B32" s="115" t="s">
        <v>367</v>
      </c>
      <c r="C32" s="116"/>
      <c r="D32" s="209">
        <f>D33</f>
        <v>13775.1</v>
      </c>
      <c r="E32" s="261"/>
    </row>
    <row r="33" spans="1:4" ht="20.25" customHeight="1" thickBot="1">
      <c r="A33" s="39" t="s">
        <v>286</v>
      </c>
      <c r="B33" s="43"/>
      <c r="C33" s="38" t="s">
        <v>285</v>
      </c>
      <c r="D33" s="208">
        <f>'Пр.7 Р.П. ЦС. ВР'!E225</f>
        <v>13775.1</v>
      </c>
    </row>
    <row r="34" spans="1:5" ht="20.25" customHeight="1" thickBot="1">
      <c r="A34" s="114" t="s">
        <v>359</v>
      </c>
      <c r="B34" s="115" t="s">
        <v>360</v>
      </c>
      <c r="C34" s="116"/>
      <c r="D34" s="209">
        <f>D35+D36</f>
        <v>1296.1</v>
      </c>
      <c r="E34" s="261"/>
    </row>
    <row r="35" spans="1:4" ht="24" customHeight="1">
      <c r="A35" s="221" t="s">
        <v>303</v>
      </c>
      <c r="B35" s="222"/>
      <c r="C35" s="223" t="s">
        <v>354</v>
      </c>
      <c r="D35" s="224">
        <f>'Пр.7 Р.П. ЦС. ВР'!E249</f>
        <v>296.1</v>
      </c>
    </row>
    <row r="36" spans="1:4" ht="19.5" customHeight="1" thickBot="1">
      <c r="A36" s="102" t="s">
        <v>346</v>
      </c>
      <c r="B36" s="103"/>
      <c r="C36" s="44" t="s">
        <v>345</v>
      </c>
      <c r="D36" s="211">
        <f>'Пр.7 Р.П. ЦС. ВР'!E254</f>
        <v>1000</v>
      </c>
    </row>
    <row r="37" spans="1:5" ht="24" customHeight="1" thickBot="1">
      <c r="A37" s="114" t="s">
        <v>371</v>
      </c>
      <c r="B37" s="115" t="s">
        <v>368</v>
      </c>
      <c r="C37" s="119"/>
      <c r="D37" s="206">
        <f>D38</f>
        <v>1600</v>
      </c>
      <c r="E37" s="261"/>
    </row>
    <row r="38" spans="1:4" ht="21" customHeight="1" thickBot="1">
      <c r="A38" s="39" t="s">
        <v>288</v>
      </c>
      <c r="B38" s="43"/>
      <c r="C38" s="38" t="s">
        <v>287</v>
      </c>
      <c r="D38" s="208">
        <f>'Пр.7 Р.П. ЦС. ВР'!E274</f>
        <v>1600</v>
      </c>
    </row>
    <row r="39" spans="1:4" ht="21.75" customHeight="1" thickBot="1">
      <c r="A39" s="114" t="s">
        <v>372</v>
      </c>
      <c r="B39" s="115" t="s">
        <v>369</v>
      </c>
      <c r="C39" s="119"/>
      <c r="D39" s="206">
        <f>D40</f>
        <v>600</v>
      </c>
    </row>
    <row r="40" spans="1:4" ht="19.5" customHeight="1" thickBot="1">
      <c r="A40" s="39" t="s">
        <v>348</v>
      </c>
      <c r="B40" s="43"/>
      <c r="C40" s="38" t="s">
        <v>347</v>
      </c>
      <c r="D40" s="208">
        <f>'Пр.7 Р.П. ЦС. ВР'!E288</f>
        <v>600</v>
      </c>
    </row>
    <row r="41" spans="1:4" ht="26.25" customHeight="1" thickBot="1">
      <c r="A41" s="400" t="s">
        <v>284</v>
      </c>
      <c r="B41" s="401"/>
      <c r="C41" s="401"/>
      <c r="D41" s="346">
        <f>D12+D19+D21+D25+D28+D32+D34+D37+D39</f>
        <v>90674.86575000001</v>
      </c>
    </row>
    <row r="42" spans="2:3" ht="12.75">
      <c r="B42" s="45"/>
      <c r="C42" s="45"/>
    </row>
    <row r="43" ht="12.75">
      <c r="D43" s="292"/>
    </row>
  </sheetData>
  <sheetProtection/>
  <mergeCells count="5">
    <mergeCell ref="A7:D7"/>
    <mergeCell ref="D10:D11"/>
    <mergeCell ref="B10:C10"/>
    <mergeCell ref="A41:C41"/>
    <mergeCell ref="A10:A11"/>
  </mergeCells>
  <printOptions/>
  <pageMargins left="0.7086614173228347" right="0" top="0.5905511811023623" bottom="0.3937007874015748" header="0.31496062992125984" footer="0.31496062992125984"/>
  <pageSetup fitToHeight="2" fitToWidth="1" horizontalDpi="600" verticalDpi="600" orientation="portrait" paperSize="9" scale="74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30"/>
  <sheetViews>
    <sheetView view="pageBreakPreview" zoomScale="75" zoomScaleNormal="97" zoomScaleSheetLayoutView="75" zoomScalePageLayoutView="0" workbookViewId="0" topLeftCell="A1">
      <selection activeCell="D4" sqref="D4:E4"/>
    </sheetView>
  </sheetViews>
  <sheetFormatPr defaultColWidth="9.140625" defaultRowHeight="15"/>
  <cols>
    <col min="1" max="1" width="102.00390625" style="48" customWidth="1"/>
    <col min="2" max="2" width="12.140625" style="49" customWidth="1"/>
    <col min="3" max="3" width="9.140625" style="49" customWidth="1"/>
    <col min="4" max="4" width="7.421875" style="49" customWidth="1"/>
    <col min="5" max="5" width="17.140625" style="327" customWidth="1"/>
    <col min="6" max="6" width="1.421875" style="265" customWidth="1"/>
    <col min="7" max="7" width="1.57421875" style="48" hidden="1" customWidth="1"/>
    <col min="8" max="8" width="11.57421875" style="48" hidden="1" customWidth="1"/>
    <col min="9" max="9" width="0" style="48" hidden="1" customWidth="1"/>
    <col min="10" max="16384" width="8.8515625" style="48" customWidth="1"/>
  </cols>
  <sheetData>
    <row r="1" ht="12.75">
      <c r="E1" s="321" t="s">
        <v>327</v>
      </c>
    </row>
    <row r="2" ht="12.75">
      <c r="E2" s="321" t="s">
        <v>326</v>
      </c>
    </row>
    <row r="3" spans="1:6" s="34" customFormat="1" ht="12.75">
      <c r="A3" s="3"/>
      <c r="B3" s="408" t="s">
        <v>466</v>
      </c>
      <c r="C3" s="408"/>
      <c r="D3" s="408"/>
      <c r="E3" s="408"/>
      <c r="F3" s="304"/>
    </row>
    <row r="4" spans="4:5" ht="12.75">
      <c r="D4" s="409" t="s">
        <v>114</v>
      </c>
      <c r="E4" s="409"/>
    </row>
    <row r="5" ht="12.75">
      <c r="E5" s="321" t="s">
        <v>48</v>
      </c>
    </row>
    <row r="6" ht="12.75">
      <c r="E6" s="321"/>
    </row>
    <row r="7" ht="12.75">
      <c r="E7" s="321"/>
    </row>
    <row r="8" spans="1:5" ht="12.75">
      <c r="A8" s="404" t="s">
        <v>168</v>
      </c>
      <c r="B8" s="404"/>
      <c r="C8" s="404"/>
      <c r="D8" s="404"/>
      <c r="E8" s="404"/>
    </row>
    <row r="11" spans="1:6" s="52" customFormat="1" ht="25.5">
      <c r="A11" s="50" t="s">
        <v>325</v>
      </c>
      <c r="B11" s="51" t="s">
        <v>324</v>
      </c>
      <c r="C11" s="51" t="s">
        <v>323</v>
      </c>
      <c r="D11" s="50" t="s">
        <v>322</v>
      </c>
      <c r="E11" s="322" t="s">
        <v>321</v>
      </c>
      <c r="F11" s="305"/>
    </row>
    <row r="12" spans="1:6" s="92" customFormat="1" ht="25.5">
      <c r="A12" s="53" t="s">
        <v>18</v>
      </c>
      <c r="B12" s="50" t="s">
        <v>338</v>
      </c>
      <c r="C12" s="51"/>
      <c r="D12" s="51"/>
      <c r="E12" s="322">
        <f>E13+E17+E21+E36</f>
        <v>7405</v>
      </c>
      <c r="F12" s="306"/>
    </row>
    <row r="13" spans="1:6" s="101" customFormat="1" ht="39">
      <c r="A13" s="141" t="s">
        <v>19</v>
      </c>
      <c r="B13" s="51" t="s">
        <v>20</v>
      </c>
      <c r="C13" s="51"/>
      <c r="D13" s="51"/>
      <c r="E13" s="322">
        <f>E14</f>
        <v>1100</v>
      </c>
      <c r="F13" s="307"/>
    </row>
    <row r="14" spans="1:6" s="59" customFormat="1" ht="39">
      <c r="A14" s="60" t="s">
        <v>73</v>
      </c>
      <c r="B14" s="1" t="s">
        <v>21</v>
      </c>
      <c r="C14" s="1"/>
      <c r="D14" s="58"/>
      <c r="E14" s="320">
        <f>E15</f>
        <v>1100</v>
      </c>
      <c r="F14" s="308"/>
    </row>
    <row r="15" spans="1:6" s="59" customFormat="1" ht="15.75" customHeight="1">
      <c r="A15" s="61" t="s">
        <v>175</v>
      </c>
      <c r="B15" s="1" t="s">
        <v>21</v>
      </c>
      <c r="C15" s="62" t="s">
        <v>189</v>
      </c>
      <c r="D15" s="58"/>
      <c r="E15" s="320">
        <f>E16</f>
        <v>1100</v>
      </c>
      <c r="F15" s="308"/>
    </row>
    <row r="16" spans="1:6" s="59" customFormat="1" ht="12.75">
      <c r="A16" s="215" t="s">
        <v>293</v>
      </c>
      <c r="B16" s="1" t="s">
        <v>21</v>
      </c>
      <c r="C16" s="62" t="s">
        <v>189</v>
      </c>
      <c r="D16" s="58" t="s">
        <v>292</v>
      </c>
      <c r="E16" s="320">
        <f>'Пр.7 Р.П. ЦС. ВР'!E134</f>
        <v>1100</v>
      </c>
      <c r="F16" s="308"/>
    </row>
    <row r="17" spans="1:6" s="59" customFormat="1" ht="39">
      <c r="A17" s="55" t="s">
        <v>25</v>
      </c>
      <c r="B17" s="51" t="s">
        <v>342</v>
      </c>
      <c r="C17" s="51"/>
      <c r="D17" s="50"/>
      <c r="E17" s="322">
        <f>E18</f>
        <v>1675</v>
      </c>
      <c r="F17" s="308"/>
    </row>
    <row r="18" spans="1:6" s="59" customFormat="1" ht="51.75">
      <c r="A18" s="57" t="s">
        <v>26</v>
      </c>
      <c r="B18" s="1" t="s">
        <v>27</v>
      </c>
      <c r="C18" s="1"/>
      <c r="D18" s="58"/>
      <c r="E18" s="320">
        <f>E19</f>
        <v>1675</v>
      </c>
      <c r="F18" s="308"/>
    </row>
    <row r="19" spans="1:6" s="59" customFormat="1" ht="12.75">
      <c r="A19" s="61" t="s">
        <v>175</v>
      </c>
      <c r="B19" s="1" t="s">
        <v>27</v>
      </c>
      <c r="C19" s="62" t="s">
        <v>189</v>
      </c>
      <c r="D19" s="58"/>
      <c r="E19" s="320">
        <f>E20</f>
        <v>1675</v>
      </c>
      <c r="F19" s="308"/>
    </row>
    <row r="20" spans="1:6" s="59" customFormat="1" ht="12.75">
      <c r="A20" s="215" t="s">
        <v>341</v>
      </c>
      <c r="B20" s="1" t="s">
        <v>27</v>
      </c>
      <c r="C20" s="62" t="s">
        <v>189</v>
      </c>
      <c r="D20" s="58" t="s">
        <v>340</v>
      </c>
      <c r="E20" s="320">
        <f>'Пр.7 Р.П. ЦС. ВР'!E165</f>
        <v>1675</v>
      </c>
      <c r="F20" s="308"/>
    </row>
    <row r="21" spans="1:6" s="54" customFormat="1" ht="51.75">
      <c r="A21" s="55" t="s">
        <v>28</v>
      </c>
      <c r="B21" s="51" t="s">
        <v>29</v>
      </c>
      <c r="C21" s="51"/>
      <c r="D21" s="50"/>
      <c r="E21" s="322">
        <f>E22+E30+E27+E33</f>
        <v>3130</v>
      </c>
      <c r="F21" s="309"/>
    </row>
    <row r="22" spans="1:6" s="54" customFormat="1" ht="51.75">
      <c r="A22" s="60" t="s">
        <v>151</v>
      </c>
      <c r="B22" s="51" t="s">
        <v>30</v>
      </c>
      <c r="C22" s="51"/>
      <c r="D22" s="50"/>
      <c r="E22" s="322">
        <f>E23+E25</f>
        <v>1690</v>
      </c>
      <c r="F22" s="309"/>
    </row>
    <row r="23" spans="1:6" s="59" customFormat="1" ht="25.5" hidden="1">
      <c r="A23" s="61" t="s">
        <v>302</v>
      </c>
      <c r="B23" s="1" t="s">
        <v>30</v>
      </c>
      <c r="C23" s="1" t="s">
        <v>299</v>
      </c>
      <c r="D23" s="58"/>
      <c r="E23" s="320">
        <f>E24</f>
        <v>0</v>
      </c>
      <c r="F23" s="308"/>
    </row>
    <row r="24" spans="1:6" s="59" customFormat="1" ht="12.75" hidden="1">
      <c r="A24" s="215" t="s">
        <v>341</v>
      </c>
      <c r="B24" s="1" t="s">
        <v>30</v>
      </c>
      <c r="C24" s="1" t="s">
        <v>299</v>
      </c>
      <c r="D24" s="58" t="s">
        <v>340</v>
      </c>
      <c r="E24" s="320">
        <f>'Пр.7 Р.П. ЦС. ВР'!E168</f>
        <v>0</v>
      </c>
      <c r="F24" s="308"/>
    </row>
    <row r="25" spans="1:6" s="59" customFormat="1" ht="12.75">
      <c r="A25" s="61" t="s">
        <v>175</v>
      </c>
      <c r="B25" s="1" t="s">
        <v>30</v>
      </c>
      <c r="C25" s="62" t="s">
        <v>189</v>
      </c>
      <c r="D25" s="58"/>
      <c r="E25" s="320">
        <f>E26</f>
        <v>1690</v>
      </c>
      <c r="F25" s="308"/>
    </row>
    <row r="26" spans="1:6" s="59" customFormat="1" ht="12.75">
      <c r="A26" s="215" t="s">
        <v>341</v>
      </c>
      <c r="B26" s="1" t="s">
        <v>30</v>
      </c>
      <c r="C26" s="62" t="s">
        <v>189</v>
      </c>
      <c r="D26" s="58" t="s">
        <v>340</v>
      </c>
      <c r="E26" s="320">
        <f>'Пр.7 Р.П. ЦС. ВР'!E169</f>
        <v>1690</v>
      </c>
      <c r="F26" s="308"/>
    </row>
    <row r="27" spans="1:6" s="59" customFormat="1" ht="51.75">
      <c r="A27" s="61" t="s">
        <v>192</v>
      </c>
      <c r="B27" s="1" t="s">
        <v>191</v>
      </c>
      <c r="C27" s="62"/>
      <c r="D27" s="58"/>
      <c r="E27" s="320">
        <f>E28</f>
        <v>470</v>
      </c>
      <c r="F27" s="308"/>
    </row>
    <row r="28" spans="1:6" s="59" customFormat="1" ht="12.75">
      <c r="A28" s="61" t="s">
        <v>175</v>
      </c>
      <c r="B28" s="1" t="s">
        <v>191</v>
      </c>
      <c r="C28" s="62" t="s">
        <v>189</v>
      </c>
      <c r="D28" s="58"/>
      <c r="E28" s="320">
        <f>E29</f>
        <v>470</v>
      </c>
      <c r="F28" s="308"/>
    </row>
    <row r="29" spans="1:6" s="59" customFormat="1" ht="12.75">
      <c r="A29" s="215" t="s">
        <v>341</v>
      </c>
      <c r="B29" s="1" t="s">
        <v>191</v>
      </c>
      <c r="C29" s="62" t="s">
        <v>189</v>
      </c>
      <c r="D29" s="58" t="s">
        <v>340</v>
      </c>
      <c r="E29" s="320">
        <f>'Пр.7 Р.П. ЦС. ВР'!E171</f>
        <v>470</v>
      </c>
      <c r="F29" s="308"/>
    </row>
    <row r="30" spans="1:6" s="54" customFormat="1" ht="51.75" hidden="1">
      <c r="A30" s="60" t="s">
        <v>152</v>
      </c>
      <c r="B30" s="51" t="s">
        <v>112</v>
      </c>
      <c r="C30" s="51"/>
      <c r="D30" s="50"/>
      <c r="E30" s="322">
        <f>E31</f>
        <v>0</v>
      </c>
      <c r="F30" s="309"/>
    </row>
    <row r="31" spans="1:6" s="59" customFormat="1" ht="25.5" hidden="1">
      <c r="A31" s="61" t="s">
        <v>302</v>
      </c>
      <c r="B31" s="1" t="s">
        <v>112</v>
      </c>
      <c r="C31" s="1" t="s">
        <v>299</v>
      </c>
      <c r="D31" s="58"/>
      <c r="E31" s="320">
        <f>E32</f>
        <v>0</v>
      </c>
      <c r="F31" s="308"/>
    </row>
    <row r="32" spans="1:6" s="59" customFormat="1" ht="12.75" hidden="1">
      <c r="A32" s="215" t="s">
        <v>341</v>
      </c>
      <c r="B32" s="1" t="s">
        <v>112</v>
      </c>
      <c r="C32" s="1" t="s">
        <v>299</v>
      </c>
      <c r="D32" s="58" t="s">
        <v>340</v>
      </c>
      <c r="E32" s="320">
        <f>'Пр.7 Р.П. ЦС. ВР'!E173</f>
        <v>0</v>
      </c>
      <c r="F32" s="308"/>
    </row>
    <row r="33" spans="1:6" s="59" customFormat="1" ht="58.5" customHeight="1">
      <c r="A33" s="61" t="s">
        <v>208</v>
      </c>
      <c r="B33" s="1" t="s">
        <v>207</v>
      </c>
      <c r="C33" s="62"/>
      <c r="D33" s="58"/>
      <c r="E33" s="320">
        <f>E34</f>
        <v>970</v>
      </c>
      <c r="F33" s="308"/>
    </row>
    <row r="34" spans="1:6" s="59" customFormat="1" ht="12.75">
      <c r="A34" s="61" t="s">
        <v>175</v>
      </c>
      <c r="B34" s="1" t="s">
        <v>207</v>
      </c>
      <c r="C34" s="62" t="s">
        <v>189</v>
      </c>
      <c r="D34" s="58"/>
      <c r="E34" s="320">
        <f>E35</f>
        <v>970</v>
      </c>
      <c r="F34" s="308"/>
    </row>
    <row r="35" spans="1:6" s="59" customFormat="1" ht="12.75">
      <c r="A35" s="215" t="s">
        <v>341</v>
      </c>
      <c r="B35" s="1" t="s">
        <v>207</v>
      </c>
      <c r="C35" s="62" t="s">
        <v>189</v>
      </c>
      <c r="D35" s="58" t="s">
        <v>340</v>
      </c>
      <c r="E35" s="320">
        <f>'Пр.7 Р.П. ЦС. ВР'!E175</f>
        <v>970</v>
      </c>
      <c r="F35" s="308"/>
    </row>
    <row r="36" spans="1:6" s="101" customFormat="1" ht="39">
      <c r="A36" s="141" t="s">
        <v>63</v>
      </c>
      <c r="B36" s="50" t="s">
        <v>61</v>
      </c>
      <c r="C36" s="51"/>
      <c r="D36" s="51"/>
      <c r="E36" s="322">
        <f>E37</f>
        <v>1500</v>
      </c>
      <c r="F36" s="307"/>
    </row>
    <row r="37" spans="1:6" s="101" customFormat="1" ht="51.75">
      <c r="A37" s="60" t="s">
        <v>62</v>
      </c>
      <c r="B37" s="1" t="s">
        <v>60</v>
      </c>
      <c r="C37" s="214"/>
      <c r="D37" s="1"/>
      <c r="E37" s="320">
        <f>E38+E40</f>
        <v>1500</v>
      </c>
      <c r="F37" s="307"/>
    </row>
    <row r="38" spans="1:6" s="100" customFormat="1" ht="15.75" customHeight="1">
      <c r="A38" s="33" t="s">
        <v>181</v>
      </c>
      <c r="B38" s="1" t="s">
        <v>60</v>
      </c>
      <c r="C38" s="1" t="s">
        <v>190</v>
      </c>
      <c r="D38" s="76"/>
      <c r="E38" s="323">
        <f>E39</f>
        <v>800</v>
      </c>
      <c r="F38" s="310"/>
    </row>
    <row r="39" spans="1:6" s="59" customFormat="1" ht="12.75">
      <c r="A39" s="215" t="s">
        <v>341</v>
      </c>
      <c r="B39" s="1" t="s">
        <v>60</v>
      </c>
      <c r="C39" s="1" t="s">
        <v>190</v>
      </c>
      <c r="D39" s="58" t="s">
        <v>340</v>
      </c>
      <c r="E39" s="323">
        <f>'Пр.7 Р.П. ЦС. ВР'!E179</f>
        <v>800</v>
      </c>
      <c r="F39" s="308"/>
    </row>
    <row r="40" spans="1:6" s="100" customFormat="1" ht="12.75">
      <c r="A40" s="61" t="s">
        <v>175</v>
      </c>
      <c r="B40" s="1" t="s">
        <v>60</v>
      </c>
      <c r="C40" s="62" t="s">
        <v>189</v>
      </c>
      <c r="D40" s="76"/>
      <c r="E40" s="323">
        <f>E41</f>
        <v>700</v>
      </c>
      <c r="F40" s="310"/>
    </row>
    <row r="41" spans="1:6" s="59" customFormat="1" ht="12.75">
      <c r="A41" s="215" t="s">
        <v>341</v>
      </c>
      <c r="B41" s="1" t="s">
        <v>60</v>
      </c>
      <c r="C41" s="62" t="s">
        <v>189</v>
      </c>
      <c r="D41" s="58" t="s">
        <v>340</v>
      </c>
      <c r="E41" s="323">
        <f>'Пр.7 Р.П. ЦС. ВР'!E178</f>
        <v>700</v>
      </c>
      <c r="F41" s="308"/>
    </row>
    <row r="42" spans="1:6" s="59" customFormat="1" ht="12.75">
      <c r="A42" s="79" t="s">
        <v>37</v>
      </c>
      <c r="B42" s="51" t="s">
        <v>344</v>
      </c>
      <c r="C42" s="51"/>
      <c r="D42" s="50"/>
      <c r="E42" s="322">
        <f>E43+E56</f>
        <v>3514.3399999999997</v>
      </c>
      <c r="F42" s="308"/>
    </row>
    <row r="43" spans="1:6" s="56" customFormat="1" ht="25.5">
      <c r="A43" s="79" t="s">
        <v>39</v>
      </c>
      <c r="B43" s="51" t="s">
        <v>38</v>
      </c>
      <c r="C43" s="51"/>
      <c r="D43" s="50"/>
      <c r="E43" s="322">
        <f>E47+E50+E53+E44</f>
        <v>3211.3399999999997</v>
      </c>
      <c r="F43" s="311"/>
    </row>
    <row r="44" spans="1:6" s="56" customFormat="1" ht="25.5">
      <c r="A44" s="361" t="s">
        <v>267</v>
      </c>
      <c r="B44" s="1" t="s">
        <v>263</v>
      </c>
      <c r="C44" s="1"/>
      <c r="D44" s="58"/>
      <c r="E44" s="320">
        <f>E45</f>
        <v>1463.3</v>
      </c>
      <c r="F44" s="311"/>
    </row>
    <row r="45" spans="1:6" s="56" customFormat="1" ht="17.25" customHeight="1">
      <c r="A45" s="33" t="s">
        <v>185</v>
      </c>
      <c r="B45" s="1" t="s">
        <v>263</v>
      </c>
      <c r="C45" s="1" t="s">
        <v>186</v>
      </c>
      <c r="D45" s="58"/>
      <c r="E45" s="320">
        <f>E46</f>
        <v>1463.3</v>
      </c>
      <c r="F45" s="311"/>
    </row>
    <row r="46" spans="1:6" s="56" customFormat="1" ht="12.75">
      <c r="A46" s="215" t="s">
        <v>417</v>
      </c>
      <c r="B46" s="1" t="s">
        <v>263</v>
      </c>
      <c r="C46" s="1" t="s">
        <v>186</v>
      </c>
      <c r="D46" s="58" t="s">
        <v>418</v>
      </c>
      <c r="E46" s="320">
        <f>'Пр.7 Р.П. ЦС. ВР'!E204</f>
        <v>1463.3</v>
      </c>
      <c r="F46" s="311"/>
    </row>
    <row r="47" spans="1:6" s="59" customFormat="1" ht="39">
      <c r="A47" s="84" t="s">
        <v>64</v>
      </c>
      <c r="B47" s="1" t="s">
        <v>40</v>
      </c>
      <c r="C47" s="1"/>
      <c r="D47" s="58"/>
      <c r="E47" s="320">
        <f>E48</f>
        <v>12.800000000000011</v>
      </c>
      <c r="F47" s="308"/>
    </row>
    <row r="48" spans="1:6" s="59" customFormat="1" ht="12.75">
      <c r="A48" s="61" t="s">
        <v>175</v>
      </c>
      <c r="B48" s="1" t="s">
        <v>40</v>
      </c>
      <c r="C48" s="62" t="s">
        <v>189</v>
      </c>
      <c r="D48" s="58"/>
      <c r="E48" s="320">
        <f>E49</f>
        <v>12.800000000000011</v>
      </c>
      <c r="F48" s="308"/>
    </row>
    <row r="49" spans="1:6" s="59" customFormat="1" ht="12.75">
      <c r="A49" s="215" t="s">
        <v>417</v>
      </c>
      <c r="B49" s="1" t="s">
        <v>40</v>
      </c>
      <c r="C49" s="62" t="s">
        <v>189</v>
      </c>
      <c r="D49" s="58" t="s">
        <v>418</v>
      </c>
      <c r="E49" s="320">
        <f>'Пр.7 Р.П. ЦС. ВР'!E206</f>
        <v>12.800000000000011</v>
      </c>
      <c r="F49" s="308"/>
    </row>
    <row r="50" spans="1:6" s="59" customFormat="1" ht="25.5">
      <c r="A50" s="64" t="s">
        <v>41</v>
      </c>
      <c r="B50" s="1" t="s">
        <v>42</v>
      </c>
      <c r="C50" s="1"/>
      <c r="D50" s="58"/>
      <c r="E50" s="320">
        <f>E51</f>
        <v>370</v>
      </c>
      <c r="F50" s="308"/>
    </row>
    <row r="51" spans="1:6" s="56" customFormat="1" ht="12.75">
      <c r="A51" s="61" t="s">
        <v>175</v>
      </c>
      <c r="B51" s="1" t="s">
        <v>42</v>
      </c>
      <c r="C51" s="1" t="s">
        <v>189</v>
      </c>
      <c r="D51" s="50"/>
      <c r="E51" s="320">
        <f>E52</f>
        <v>370</v>
      </c>
      <c r="F51" s="311"/>
    </row>
    <row r="52" spans="1:6" s="59" customFormat="1" ht="12.75">
      <c r="A52" s="215" t="s">
        <v>417</v>
      </c>
      <c r="B52" s="1" t="s">
        <v>42</v>
      </c>
      <c r="C52" s="62" t="s">
        <v>189</v>
      </c>
      <c r="D52" s="58" t="s">
        <v>418</v>
      </c>
      <c r="E52" s="320">
        <f>'Пр.7 Р.П. ЦС. ВР'!E208</f>
        <v>370</v>
      </c>
      <c r="F52" s="308"/>
    </row>
    <row r="53" spans="1:6" s="59" customFormat="1" ht="39">
      <c r="A53" s="64" t="s">
        <v>43</v>
      </c>
      <c r="B53" s="1" t="s">
        <v>49</v>
      </c>
      <c r="C53" s="1"/>
      <c r="D53" s="58"/>
      <c r="E53" s="320">
        <f>E54</f>
        <v>1365.2399999999998</v>
      </c>
      <c r="F53" s="308"/>
    </row>
    <row r="54" spans="1:6" s="59" customFormat="1" ht="12.75">
      <c r="A54" s="61" t="s">
        <v>175</v>
      </c>
      <c r="B54" s="1" t="s">
        <v>49</v>
      </c>
      <c r="C54" s="1" t="s">
        <v>189</v>
      </c>
      <c r="D54" s="58"/>
      <c r="E54" s="320">
        <f>E55</f>
        <v>1365.2399999999998</v>
      </c>
      <c r="F54" s="308"/>
    </row>
    <row r="55" spans="1:6" s="59" customFormat="1" ht="12.75">
      <c r="A55" s="215" t="s">
        <v>417</v>
      </c>
      <c r="B55" s="1" t="s">
        <v>49</v>
      </c>
      <c r="C55" s="62" t="s">
        <v>189</v>
      </c>
      <c r="D55" s="58" t="s">
        <v>418</v>
      </c>
      <c r="E55" s="320">
        <f>'Пр.7 Р.П. ЦС. ВР'!E210</f>
        <v>1365.2399999999998</v>
      </c>
      <c r="F55" s="308"/>
    </row>
    <row r="56" spans="1:6" s="96" customFormat="1" ht="25.5">
      <c r="A56" s="79" t="s">
        <v>44</v>
      </c>
      <c r="B56" s="51" t="s">
        <v>427</v>
      </c>
      <c r="C56" s="51"/>
      <c r="D56" s="50"/>
      <c r="E56" s="322">
        <f>E57+E60</f>
        <v>303</v>
      </c>
      <c r="F56" s="312"/>
    </row>
    <row r="57" spans="1:6" s="96" customFormat="1" ht="39">
      <c r="A57" s="84" t="s">
        <v>45</v>
      </c>
      <c r="B57" s="1" t="s">
        <v>56</v>
      </c>
      <c r="C57" s="51"/>
      <c r="D57" s="50"/>
      <c r="E57" s="320">
        <f>E58</f>
        <v>303</v>
      </c>
      <c r="F57" s="312"/>
    </row>
    <row r="58" spans="1:6" s="56" customFormat="1" ht="12.75">
      <c r="A58" s="61" t="s">
        <v>175</v>
      </c>
      <c r="B58" s="1" t="s">
        <v>56</v>
      </c>
      <c r="C58" s="1" t="s">
        <v>189</v>
      </c>
      <c r="D58" s="50"/>
      <c r="E58" s="320">
        <f>E59</f>
        <v>303</v>
      </c>
      <c r="F58" s="311"/>
    </row>
    <row r="59" spans="1:6" s="59" customFormat="1" ht="12.75">
      <c r="A59" s="215" t="s">
        <v>417</v>
      </c>
      <c r="B59" s="1" t="s">
        <v>56</v>
      </c>
      <c r="C59" s="62" t="s">
        <v>189</v>
      </c>
      <c r="D59" s="58" t="s">
        <v>418</v>
      </c>
      <c r="E59" s="320">
        <f>'Пр.7 Р.П. ЦС. ВР'!E213</f>
        <v>303</v>
      </c>
      <c r="F59" s="308"/>
    </row>
    <row r="60" spans="1:6" s="59" customFormat="1" ht="25.5" hidden="1">
      <c r="A60" s="84" t="s">
        <v>46</v>
      </c>
      <c r="B60" s="1" t="s">
        <v>57</v>
      </c>
      <c r="C60" s="1"/>
      <c r="D60" s="58"/>
      <c r="E60" s="320">
        <f>E61</f>
        <v>0</v>
      </c>
      <c r="F60" s="308"/>
    </row>
    <row r="61" spans="1:6" s="59" customFormat="1" ht="12.75" hidden="1">
      <c r="A61" s="64" t="s">
        <v>306</v>
      </c>
      <c r="B61" s="1" t="s">
        <v>57</v>
      </c>
      <c r="C61" s="1" t="s">
        <v>333</v>
      </c>
      <c r="D61" s="58" t="s">
        <v>418</v>
      </c>
      <c r="E61" s="320">
        <f>E62</f>
        <v>0</v>
      </c>
      <c r="F61" s="308"/>
    </row>
    <row r="62" spans="1:6" s="59" customFormat="1" ht="12.75" hidden="1">
      <c r="A62" s="215" t="s">
        <v>417</v>
      </c>
      <c r="B62" s="1" t="s">
        <v>57</v>
      </c>
      <c r="C62" s="1" t="s">
        <v>333</v>
      </c>
      <c r="D62" s="58" t="s">
        <v>418</v>
      </c>
      <c r="E62" s="320">
        <f>'Пр.7 Р.П. ЦС. ВР'!E215</f>
        <v>0</v>
      </c>
      <c r="F62" s="308"/>
    </row>
    <row r="63" spans="1:6" s="137" customFormat="1" ht="12.75">
      <c r="A63" s="79" t="s">
        <v>543</v>
      </c>
      <c r="B63" s="51" t="s">
        <v>545</v>
      </c>
      <c r="C63" s="51"/>
      <c r="D63" s="50"/>
      <c r="E63" s="322">
        <f>E64+E74</f>
        <v>3841.55</v>
      </c>
      <c r="F63" s="313"/>
    </row>
    <row r="64" spans="1:6" s="56" customFormat="1" ht="25.5">
      <c r="A64" s="79" t="s">
        <v>544</v>
      </c>
      <c r="B64" s="51" t="s">
        <v>546</v>
      </c>
      <c r="C64" s="51"/>
      <c r="D64" s="50"/>
      <c r="E64" s="322">
        <f>E65+E71+E68</f>
        <v>2710</v>
      </c>
      <c r="F64" s="311"/>
    </row>
    <row r="65" spans="1:6" s="59" customFormat="1" ht="39">
      <c r="A65" s="84" t="s">
        <v>0</v>
      </c>
      <c r="B65" s="1" t="s">
        <v>1</v>
      </c>
      <c r="C65" s="1"/>
      <c r="D65" s="58"/>
      <c r="E65" s="320">
        <f>E66</f>
        <v>2000</v>
      </c>
      <c r="F65" s="308"/>
    </row>
    <row r="66" spans="1:6" s="59" customFormat="1" ht="12.75">
      <c r="A66" s="61" t="s">
        <v>175</v>
      </c>
      <c r="B66" s="1" t="s">
        <v>1</v>
      </c>
      <c r="C66" s="62" t="s">
        <v>189</v>
      </c>
      <c r="D66" s="58"/>
      <c r="E66" s="320">
        <f>E67</f>
        <v>2000</v>
      </c>
      <c r="F66" s="308"/>
    </row>
    <row r="67" spans="1:6" s="63" customFormat="1" ht="12.75">
      <c r="A67" s="84" t="s">
        <v>415</v>
      </c>
      <c r="B67" s="1" t="s">
        <v>1</v>
      </c>
      <c r="C67" s="62" t="s">
        <v>189</v>
      </c>
      <c r="D67" s="58" t="s">
        <v>416</v>
      </c>
      <c r="E67" s="320">
        <f>'Пр.7 Р.П. ЦС. ВР'!E100</f>
        <v>2000</v>
      </c>
      <c r="F67" s="314"/>
    </row>
    <row r="68" spans="1:6" s="63" customFormat="1" ht="39.75" customHeight="1">
      <c r="A68" s="74" t="s">
        <v>193</v>
      </c>
      <c r="B68" s="214" t="s">
        <v>174</v>
      </c>
      <c r="C68" s="62"/>
      <c r="D68" s="58"/>
      <c r="E68" s="320">
        <f>E70</f>
        <v>710</v>
      </c>
      <c r="F68" s="314"/>
    </row>
    <row r="69" spans="1:6" s="63" customFormat="1" ht="12.75">
      <c r="A69" s="61" t="s">
        <v>175</v>
      </c>
      <c r="B69" s="214" t="s">
        <v>174</v>
      </c>
      <c r="C69" s="62" t="s">
        <v>189</v>
      </c>
      <c r="D69" s="58"/>
      <c r="E69" s="320">
        <f>E70</f>
        <v>710</v>
      </c>
      <c r="F69" s="314"/>
    </row>
    <row r="70" spans="1:6" s="63" customFormat="1" ht="12.75">
      <c r="A70" s="215" t="s">
        <v>417</v>
      </c>
      <c r="B70" s="214" t="s">
        <v>174</v>
      </c>
      <c r="C70" s="62" t="s">
        <v>189</v>
      </c>
      <c r="D70" s="58" t="s">
        <v>418</v>
      </c>
      <c r="E70" s="320">
        <f>'Пр.7 Р.П. ЦС. ВР'!E219</f>
        <v>710</v>
      </c>
      <c r="F70" s="314"/>
    </row>
    <row r="71" spans="1:6" s="63" customFormat="1" ht="12.75" hidden="1">
      <c r="A71" s="84" t="s">
        <v>110</v>
      </c>
      <c r="B71" s="75" t="s">
        <v>109</v>
      </c>
      <c r="C71" s="62"/>
      <c r="D71" s="58"/>
      <c r="E71" s="320">
        <f>E72</f>
        <v>0</v>
      </c>
      <c r="F71" s="314"/>
    </row>
    <row r="72" spans="1:6" s="63" customFormat="1" ht="12.75" hidden="1">
      <c r="A72" s="64" t="s">
        <v>306</v>
      </c>
      <c r="B72" s="75" t="s">
        <v>109</v>
      </c>
      <c r="C72" s="62" t="s">
        <v>333</v>
      </c>
      <c r="D72" s="58"/>
      <c r="E72" s="320">
        <f>E73</f>
        <v>0</v>
      </c>
      <c r="F72" s="314"/>
    </row>
    <row r="73" spans="1:6" s="63" customFormat="1" ht="12.75" hidden="1">
      <c r="A73" s="84" t="s">
        <v>415</v>
      </c>
      <c r="B73" s="75" t="s">
        <v>109</v>
      </c>
      <c r="C73" s="62" t="s">
        <v>333</v>
      </c>
      <c r="D73" s="58" t="s">
        <v>416</v>
      </c>
      <c r="E73" s="320">
        <f>'Пр.7 Р.П. ЦС. ВР'!E102</f>
        <v>0</v>
      </c>
      <c r="F73" s="314"/>
    </row>
    <row r="74" spans="1:6" s="96" customFormat="1" ht="39">
      <c r="A74" s="79" t="s">
        <v>2</v>
      </c>
      <c r="B74" s="51" t="s">
        <v>50</v>
      </c>
      <c r="C74" s="51"/>
      <c r="D74" s="50"/>
      <c r="E74" s="322">
        <f>E78+E81+E75</f>
        <v>1131.55</v>
      </c>
      <c r="F74" s="312"/>
    </row>
    <row r="75" spans="1:6" s="59" customFormat="1" ht="39">
      <c r="A75" s="352" t="s">
        <v>262</v>
      </c>
      <c r="B75" s="1" t="s">
        <v>261</v>
      </c>
      <c r="C75" s="1"/>
      <c r="D75" s="58"/>
      <c r="E75" s="320">
        <f>E76</f>
        <v>550</v>
      </c>
      <c r="F75" s="308"/>
    </row>
    <row r="76" spans="1:6" s="59" customFormat="1" ht="17.25" customHeight="1">
      <c r="A76" s="355" t="s">
        <v>185</v>
      </c>
      <c r="B76" s="1" t="s">
        <v>261</v>
      </c>
      <c r="C76" s="1" t="s">
        <v>186</v>
      </c>
      <c r="D76" s="58"/>
      <c r="E76" s="320">
        <f>E77</f>
        <v>550</v>
      </c>
      <c r="F76" s="308"/>
    </row>
    <row r="77" spans="1:6" s="59" customFormat="1" ht="12.75">
      <c r="A77" s="84" t="s">
        <v>415</v>
      </c>
      <c r="B77" s="1" t="s">
        <v>261</v>
      </c>
      <c r="C77" s="1" t="s">
        <v>186</v>
      </c>
      <c r="D77" s="58" t="s">
        <v>416</v>
      </c>
      <c r="E77" s="320">
        <f>'Пр.7 Р.П. ЦС. ВР'!E110</f>
        <v>550</v>
      </c>
      <c r="F77" s="308"/>
    </row>
    <row r="78" spans="1:6" s="59" customFormat="1" ht="51.75">
      <c r="A78" s="90" t="s">
        <v>75</v>
      </c>
      <c r="B78" s="1" t="s">
        <v>3</v>
      </c>
      <c r="C78" s="1"/>
      <c r="D78" s="58"/>
      <c r="E78" s="320">
        <f>E79</f>
        <v>581.55</v>
      </c>
      <c r="F78" s="308"/>
    </row>
    <row r="79" spans="1:6" s="59" customFormat="1" ht="12.75">
      <c r="A79" s="61" t="s">
        <v>175</v>
      </c>
      <c r="B79" s="1" t="s">
        <v>3</v>
      </c>
      <c r="C79" s="1" t="s">
        <v>189</v>
      </c>
      <c r="D79" s="58"/>
      <c r="E79" s="320">
        <f>E80</f>
        <v>581.55</v>
      </c>
      <c r="F79" s="308"/>
    </row>
    <row r="80" spans="1:6" s="59" customFormat="1" ht="15" customHeight="1">
      <c r="A80" s="84" t="s">
        <v>415</v>
      </c>
      <c r="B80" s="1" t="s">
        <v>3</v>
      </c>
      <c r="C80" s="62" t="s">
        <v>189</v>
      </c>
      <c r="D80" s="58" t="s">
        <v>416</v>
      </c>
      <c r="E80" s="320">
        <f>'Пр.7 Р.П. ЦС. ВР'!E106</f>
        <v>581.55</v>
      </c>
      <c r="F80" s="308"/>
    </row>
    <row r="81" spans="1:6" s="59" customFormat="1" ht="39" hidden="1">
      <c r="A81" s="90" t="s">
        <v>4</v>
      </c>
      <c r="B81" s="1" t="s">
        <v>5</v>
      </c>
      <c r="C81" s="1"/>
      <c r="D81" s="58"/>
      <c r="E81" s="320">
        <f>E82</f>
        <v>0</v>
      </c>
      <c r="F81" s="308"/>
    </row>
    <row r="82" spans="1:6" s="59" customFormat="1" ht="12.75" hidden="1">
      <c r="A82" s="61" t="s">
        <v>175</v>
      </c>
      <c r="B82" s="1" t="s">
        <v>5</v>
      </c>
      <c r="C82" s="62" t="s">
        <v>189</v>
      </c>
      <c r="D82" s="58"/>
      <c r="E82" s="320">
        <f>E83</f>
        <v>0</v>
      </c>
      <c r="F82" s="308"/>
    </row>
    <row r="83" spans="1:6" s="63" customFormat="1" ht="12.75" hidden="1">
      <c r="A83" s="84" t="s">
        <v>415</v>
      </c>
      <c r="B83" s="1" t="s">
        <v>5</v>
      </c>
      <c r="C83" s="62" t="s">
        <v>189</v>
      </c>
      <c r="D83" s="58" t="s">
        <v>416</v>
      </c>
      <c r="E83" s="320">
        <f>'Пр.7 Р.П. ЦС. ВР'!E108</f>
        <v>0</v>
      </c>
      <c r="F83" s="314"/>
    </row>
    <row r="84" spans="1:6" s="56" customFormat="1" ht="25.5">
      <c r="A84" s="79" t="s">
        <v>11</v>
      </c>
      <c r="B84" s="51" t="s">
        <v>269</v>
      </c>
      <c r="C84" s="51"/>
      <c r="D84" s="50"/>
      <c r="E84" s="322">
        <f>E85+E99+E112</f>
        <v>16276.605350000002</v>
      </c>
      <c r="F84" s="311"/>
    </row>
    <row r="85" spans="1:6" s="59" customFormat="1" ht="51.75">
      <c r="A85" s="79" t="s">
        <v>13</v>
      </c>
      <c r="B85" s="51" t="s">
        <v>12</v>
      </c>
      <c r="C85" s="51"/>
      <c r="D85" s="50"/>
      <c r="E85" s="322">
        <f>E86+E89+E96</f>
        <v>15276.605350000002</v>
      </c>
      <c r="F85" s="308"/>
    </row>
    <row r="86" spans="1:6" s="59" customFormat="1" ht="64.5">
      <c r="A86" s="84" t="s">
        <v>15</v>
      </c>
      <c r="B86" s="75" t="s">
        <v>79</v>
      </c>
      <c r="C86" s="51"/>
      <c r="D86" s="50"/>
      <c r="E86" s="322">
        <f>E87</f>
        <v>5363.89348</v>
      </c>
      <c r="F86" s="308"/>
    </row>
    <row r="87" spans="1:6" s="59" customFormat="1" ht="12.75">
      <c r="A87" s="33" t="s">
        <v>104</v>
      </c>
      <c r="B87" s="75" t="s">
        <v>79</v>
      </c>
      <c r="C87" s="1" t="s">
        <v>103</v>
      </c>
      <c r="D87" s="50"/>
      <c r="E87" s="322">
        <f>E88</f>
        <v>5363.89348</v>
      </c>
      <c r="F87" s="308"/>
    </row>
    <row r="88" spans="1:6" s="59" customFormat="1" ht="12.75">
      <c r="A88" s="215" t="s">
        <v>293</v>
      </c>
      <c r="B88" s="75" t="s">
        <v>79</v>
      </c>
      <c r="C88" s="1" t="s">
        <v>103</v>
      </c>
      <c r="D88" s="58" t="s">
        <v>292</v>
      </c>
      <c r="E88" s="322">
        <f>'Пр.7 Р.П. ЦС. ВР'!E138</f>
        <v>5363.89348</v>
      </c>
      <c r="F88" s="308"/>
    </row>
    <row r="89" spans="1:6" s="59" customFormat="1" ht="64.5">
      <c r="A89" s="237" t="s">
        <v>82</v>
      </c>
      <c r="B89" s="242" t="s">
        <v>14</v>
      </c>
      <c r="C89" s="242" t="s">
        <v>103</v>
      </c>
      <c r="D89" s="243" t="s">
        <v>292</v>
      </c>
      <c r="E89" s="322">
        <f>E90+E93</f>
        <v>6902.86527</v>
      </c>
      <c r="F89" s="308"/>
    </row>
    <row r="90" spans="1:6" s="59" customFormat="1" ht="78">
      <c r="A90" s="84" t="s">
        <v>83</v>
      </c>
      <c r="B90" s="1" t="s">
        <v>14</v>
      </c>
      <c r="C90" s="1"/>
      <c r="D90" s="58"/>
      <c r="E90" s="320">
        <f>E91</f>
        <v>4515.44952</v>
      </c>
      <c r="F90" s="308"/>
    </row>
    <row r="91" spans="1:6" s="59" customFormat="1" ht="12.75">
      <c r="A91" s="74" t="s">
        <v>104</v>
      </c>
      <c r="B91" s="1" t="s">
        <v>14</v>
      </c>
      <c r="C91" s="1" t="s">
        <v>103</v>
      </c>
      <c r="D91" s="58"/>
      <c r="E91" s="320">
        <f>E92</f>
        <v>4515.44952</v>
      </c>
      <c r="F91" s="308"/>
    </row>
    <row r="92" spans="1:6" s="59" customFormat="1" ht="12.75">
      <c r="A92" s="215" t="s">
        <v>293</v>
      </c>
      <c r="B92" s="1" t="s">
        <v>14</v>
      </c>
      <c r="C92" s="1" t="s">
        <v>103</v>
      </c>
      <c r="D92" s="58" t="s">
        <v>292</v>
      </c>
      <c r="E92" s="320">
        <f>'Пр.7 Р.П. ЦС. ВР'!E141</f>
        <v>4515.44952</v>
      </c>
      <c r="F92" s="308"/>
    </row>
    <row r="93" spans="1:6" s="59" customFormat="1" ht="78">
      <c r="A93" s="84" t="s">
        <v>81</v>
      </c>
      <c r="B93" s="1" t="s">
        <v>14</v>
      </c>
      <c r="C93" s="1"/>
      <c r="D93" s="58"/>
      <c r="E93" s="320">
        <f>E94</f>
        <v>2387.41575</v>
      </c>
      <c r="F93" s="308"/>
    </row>
    <row r="94" spans="1:6" s="59" customFormat="1" ht="12.75">
      <c r="A94" s="74" t="s">
        <v>104</v>
      </c>
      <c r="B94" s="1" t="s">
        <v>14</v>
      </c>
      <c r="C94" s="1" t="s">
        <v>103</v>
      </c>
      <c r="D94" s="58"/>
      <c r="E94" s="320">
        <f>E95</f>
        <v>2387.41575</v>
      </c>
      <c r="F94" s="308"/>
    </row>
    <row r="95" spans="1:6" s="59" customFormat="1" ht="12.75">
      <c r="A95" s="215" t="s">
        <v>293</v>
      </c>
      <c r="B95" s="1" t="s">
        <v>14</v>
      </c>
      <c r="C95" s="1" t="s">
        <v>103</v>
      </c>
      <c r="D95" s="58" t="s">
        <v>292</v>
      </c>
      <c r="E95" s="320">
        <f>'Пр.7 Р.П. ЦС. ВР'!E143</f>
        <v>2387.41575</v>
      </c>
      <c r="F95" s="308"/>
    </row>
    <row r="96" spans="1:6" s="59" customFormat="1" ht="64.5">
      <c r="A96" s="84" t="s">
        <v>16</v>
      </c>
      <c r="B96" s="1" t="s">
        <v>51</v>
      </c>
      <c r="C96" s="1"/>
      <c r="D96" s="58"/>
      <c r="E96" s="320">
        <f>E97</f>
        <v>3009.8466</v>
      </c>
      <c r="F96" s="308"/>
    </row>
    <row r="97" spans="1:6" s="59" customFormat="1" ht="15.75" customHeight="1">
      <c r="A97" s="33" t="s">
        <v>181</v>
      </c>
      <c r="B97" s="1" t="s">
        <v>51</v>
      </c>
      <c r="C97" s="1" t="s">
        <v>190</v>
      </c>
      <c r="D97" s="58"/>
      <c r="E97" s="320">
        <f>E98</f>
        <v>3009.8466</v>
      </c>
      <c r="F97" s="308"/>
    </row>
    <row r="98" spans="1:6" s="59" customFormat="1" ht="12.75">
      <c r="A98" s="215" t="s">
        <v>293</v>
      </c>
      <c r="B98" s="1" t="s">
        <v>51</v>
      </c>
      <c r="C98" s="1" t="s">
        <v>190</v>
      </c>
      <c r="D98" s="58" t="s">
        <v>292</v>
      </c>
      <c r="E98" s="320">
        <f>'Пр.7 Р.П. ЦС. ВР'!E145</f>
        <v>3009.8466</v>
      </c>
      <c r="F98" s="308"/>
    </row>
    <row r="99" spans="1:6" s="96" customFormat="1" ht="51.75">
      <c r="A99" s="55" t="s">
        <v>520</v>
      </c>
      <c r="B99" s="51" t="s">
        <v>278</v>
      </c>
      <c r="C99" s="51"/>
      <c r="D99" s="50"/>
      <c r="E99" s="322">
        <f>E100+E103+E106+E109</f>
        <v>1000</v>
      </c>
      <c r="F99" s="312"/>
    </row>
    <row r="100" spans="1:6" s="59" customFormat="1" ht="64.5">
      <c r="A100" s="60" t="s">
        <v>155</v>
      </c>
      <c r="B100" s="1" t="s">
        <v>519</v>
      </c>
      <c r="C100" s="1"/>
      <c r="D100" s="58"/>
      <c r="E100" s="320">
        <f>E101</f>
        <v>1000</v>
      </c>
      <c r="F100" s="308"/>
    </row>
    <row r="101" spans="1:6" s="59" customFormat="1" ht="17.25" customHeight="1">
      <c r="A101" s="33" t="s">
        <v>187</v>
      </c>
      <c r="B101" s="1" t="s">
        <v>519</v>
      </c>
      <c r="C101" s="1" t="s">
        <v>188</v>
      </c>
      <c r="D101" s="58"/>
      <c r="E101" s="320">
        <f>E102</f>
        <v>1000</v>
      </c>
      <c r="F101" s="308"/>
    </row>
    <row r="102" spans="1:6" s="59" customFormat="1" ht="12.75">
      <c r="A102" s="78" t="s">
        <v>346</v>
      </c>
      <c r="B102" s="1" t="s">
        <v>519</v>
      </c>
      <c r="C102" s="1" t="s">
        <v>188</v>
      </c>
      <c r="D102" s="58" t="s">
        <v>345</v>
      </c>
      <c r="E102" s="320">
        <f>'Пр.7 Р.П. ЦС. ВР'!E263</f>
        <v>1000</v>
      </c>
      <c r="F102" s="308"/>
    </row>
    <row r="103" spans="1:5" ht="12.75" hidden="1">
      <c r="A103" s="60" t="s">
        <v>125</v>
      </c>
      <c r="B103" s="1" t="s">
        <v>124</v>
      </c>
      <c r="C103" s="1"/>
      <c r="D103" s="58"/>
      <c r="E103" s="320">
        <f>E104</f>
        <v>0</v>
      </c>
    </row>
    <row r="104" spans="1:5" ht="12.75" hidden="1">
      <c r="A104" s="61" t="s">
        <v>68</v>
      </c>
      <c r="B104" s="1" t="s">
        <v>124</v>
      </c>
      <c r="C104" s="1" t="s">
        <v>67</v>
      </c>
      <c r="D104" s="58"/>
      <c r="E104" s="320">
        <f>E105</f>
        <v>0</v>
      </c>
    </row>
    <row r="105" spans="1:5" ht="13.5" hidden="1">
      <c r="A105" s="301" t="s">
        <v>346</v>
      </c>
      <c r="B105" s="1" t="s">
        <v>124</v>
      </c>
      <c r="C105" s="1" t="s">
        <v>67</v>
      </c>
      <c r="D105" s="58" t="s">
        <v>345</v>
      </c>
      <c r="E105" s="320">
        <f>'Пр.7 Р.П. ЦС. ВР'!E266</f>
        <v>0</v>
      </c>
    </row>
    <row r="106" spans="1:5" ht="25.5" hidden="1">
      <c r="A106" s="60" t="s">
        <v>150</v>
      </c>
      <c r="B106" s="1" t="s">
        <v>126</v>
      </c>
      <c r="C106" s="1"/>
      <c r="D106" s="58"/>
      <c r="E106" s="320">
        <f>E107</f>
        <v>0</v>
      </c>
    </row>
    <row r="107" spans="1:5" ht="12.75" hidden="1">
      <c r="A107" s="61" t="s">
        <v>68</v>
      </c>
      <c r="B107" s="1" t="s">
        <v>126</v>
      </c>
      <c r="C107" s="1" t="s">
        <v>67</v>
      </c>
      <c r="D107" s="58"/>
      <c r="E107" s="320">
        <f>E108</f>
        <v>0</v>
      </c>
    </row>
    <row r="108" spans="1:5" ht="13.5" hidden="1">
      <c r="A108" s="301" t="s">
        <v>346</v>
      </c>
      <c r="B108" s="1" t="s">
        <v>126</v>
      </c>
      <c r="C108" s="1" t="s">
        <v>67</v>
      </c>
      <c r="D108" s="58" t="s">
        <v>345</v>
      </c>
      <c r="E108" s="320">
        <f>'Пр.7 Р.П. ЦС. ВР'!E269</f>
        <v>0</v>
      </c>
    </row>
    <row r="109" spans="1:5" ht="12.75" hidden="1">
      <c r="A109" s="60" t="s">
        <v>128</v>
      </c>
      <c r="B109" s="1" t="s">
        <v>127</v>
      </c>
      <c r="C109" s="1"/>
      <c r="D109" s="58"/>
      <c r="E109" s="320">
        <f>E110</f>
        <v>0</v>
      </c>
    </row>
    <row r="110" spans="1:5" ht="12.75" hidden="1">
      <c r="A110" s="61" t="s">
        <v>68</v>
      </c>
      <c r="B110" s="1" t="s">
        <v>127</v>
      </c>
      <c r="C110" s="1" t="s">
        <v>67</v>
      </c>
      <c r="D110" s="58"/>
      <c r="E110" s="320">
        <f>E111</f>
        <v>0</v>
      </c>
    </row>
    <row r="111" spans="1:5" ht="13.5" hidden="1">
      <c r="A111" s="301" t="s">
        <v>346</v>
      </c>
      <c r="B111" s="1" t="s">
        <v>127</v>
      </c>
      <c r="C111" s="1" t="s">
        <v>67</v>
      </c>
      <c r="D111" s="58" t="s">
        <v>345</v>
      </c>
      <c r="E111" s="320">
        <f>'Пр.7 Р.П. ЦС. ВР'!E272</f>
        <v>0</v>
      </c>
    </row>
    <row r="112" spans="1:6" s="59" customFormat="1" ht="25.5" hidden="1">
      <c r="A112" s="79" t="s">
        <v>11</v>
      </c>
      <c r="B112" s="51" t="s">
        <v>107</v>
      </c>
      <c r="C112" s="1"/>
      <c r="D112" s="58"/>
      <c r="E112" s="320">
        <f>E113+E116</f>
        <v>0</v>
      </c>
      <c r="F112" s="308"/>
    </row>
    <row r="113" spans="1:6" s="59" customFormat="1" ht="64.5" hidden="1">
      <c r="A113" s="84" t="s">
        <v>116</v>
      </c>
      <c r="B113" s="1" t="s">
        <v>108</v>
      </c>
      <c r="C113" s="75" t="s">
        <v>103</v>
      </c>
      <c r="D113" s="58"/>
      <c r="E113" s="320">
        <f>E114</f>
        <v>0</v>
      </c>
      <c r="F113" s="308"/>
    </row>
    <row r="114" spans="1:6" s="59" customFormat="1" ht="12.75" hidden="1">
      <c r="A114" s="74" t="s">
        <v>104</v>
      </c>
      <c r="B114" s="1" t="s">
        <v>108</v>
      </c>
      <c r="C114" s="75" t="s">
        <v>103</v>
      </c>
      <c r="D114" s="58"/>
      <c r="E114" s="320">
        <f>E115</f>
        <v>0</v>
      </c>
      <c r="F114" s="308"/>
    </row>
    <row r="115" spans="1:6" s="59" customFormat="1" ht="12.75" hidden="1">
      <c r="A115" s="215" t="s">
        <v>293</v>
      </c>
      <c r="B115" s="1" t="s">
        <v>108</v>
      </c>
      <c r="C115" s="75" t="s">
        <v>103</v>
      </c>
      <c r="D115" s="58" t="s">
        <v>292</v>
      </c>
      <c r="E115" s="320">
        <f>'Пр.7 Р.П. ЦС. ВР'!E148</f>
        <v>0</v>
      </c>
      <c r="F115" s="308"/>
    </row>
    <row r="116" spans="1:6" s="59" customFormat="1" ht="25.5" hidden="1">
      <c r="A116" s="84" t="s">
        <v>134</v>
      </c>
      <c r="B116" s="75" t="s">
        <v>133</v>
      </c>
      <c r="C116" s="302"/>
      <c r="D116" s="58"/>
      <c r="E116" s="320">
        <f>E117</f>
        <v>0</v>
      </c>
      <c r="F116" s="308"/>
    </row>
    <row r="117" spans="1:6" s="59" customFormat="1" ht="12.75" hidden="1">
      <c r="A117" s="74" t="s">
        <v>104</v>
      </c>
      <c r="B117" s="75" t="s">
        <v>133</v>
      </c>
      <c r="C117" s="75" t="s">
        <v>103</v>
      </c>
      <c r="D117" s="58"/>
      <c r="E117" s="320">
        <f>E118</f>
        <v>0</v>
      </c>
      <c r="F117" s="308"/>
    </row>
    <row r="118" spans="1:6" s="59" customFormat="1" ht="12.75" hidden="1">
      <c r="A118" s="215" t="s">
        <v>293</v>
      </c>
      <c r="B118" s="75" t="s">
        <v>133</v>
      </c>
      <c r="C118" s="75" t="s">
        <v>103</v>
      </c>
      <c r="D118" s="58" t="s">
        <v>292</v>
      </c>
      <c r="E118" s="320">
        <f>'Пр.7 Р.П. ЦС. ВР'!E150</f>
        <v>0</v>
      </c>
      <c r="F118" s="308"/>
    </row>
    <row r="119" spans="1:6" s="96" customFormat="1" ht="12.75">
      <c r="A119" s="53" t="s">
        <v>535</v>
      </c>
      <c r="B119" s="51" t="s">
        <v>270</v>
      </c>
      <c r="C119" s="51"/>
      <c r="D119" s="50"/>
      <c r="E119" s="322">
        <f>E120+E124+E128+E132</f>
        <v>1860.81</v>
      </c>
      <c r="F119" s="312"/>
    </row>
    <row r="120" spans="1:6" s="59" customFormat="1" ht="25.5" hidden="1">
      <c r="A120" s="79" t="s">
        <v>541</v>
      </c>
      <c r="B120" s="51" t="s">
        <v>274</v>
      </c>
      <c r="C120" s="51"/>
      <c r="D120" s="50"/>
      <c r="E120" s="322">
        <f>E121</f>
        <v>0</v>
      </c>
      <c r="F120" s="308"/>
    </row>
    <row r="121" spans="1:6" s="59" customFormat="1" ht="39" hidden="1">
      <c r="A121" s="84" t="s">
        <v>154</v>
      </c>
      <c r="B121" s="1" t="s">
        <v>52</v>
      </c>
      <c r="C121" s="1"/>
      <c r="D121" s="58"/>
      <c r="E121" s="320">
        <f>E122</f>
        <v>0</v>
      </c>
      <c r="F121" s="308"/>
    </row>
    <row r="122" spans="1:6" s="59" customFormat="1" ht="12.75" hidden="1">
      <c r="A122" s="64" t="s">
        <v>306</v>
      </c>
      <c r="B122" s="1" t="s">
        <v>52</v>
      </c>
      <c r="C122" s="1" t="s">
        <v>333</v>
      </c>
      <c r="D122" s="58"/>
      <c r="E122" s="320">
        <f>E123</f>
        <v>0</v>
      </c>
      <c r="F122" s="308"/>
    </row>
    <row r="123" spans="1:6" s="59" customFormat="1" ht="12.75" hidden="1">
      <c r="A123" s="71" t="s">
        <v>419</v>
      </c>
      <c r="B123" s="1" t="s">
        <v>52</v>
      </c>
      <c r="C123" s="1" t="s">
        <v>333</v>
      </c>
      <c r="D123" s="58" t="s">
        <v>420</v>
      </c>
      <c r="E123" s="320">
        <f>'Пр.7 Р.П. ЦС. ВР'!E94</f>
        <v>0</v>
      </c>
      <c r="F123" s="308"/>
    </row>
    <row r="124" spans="1:6" s="56" customFormat="1" ht="25.5">
      <c r="A124" s="55" t="s">
        <v>536</v>
      </c>
      <c r="B124" s="1" t="s">
        <v>537</v>
      </c>
      <c r="C124" s="51"/>
      <c r="D124" s="51"/>
      <c r="E124" s="322">
        <f>E125</f>
        <v>410.62</v>
      </c>
      <c r="F124" s="311"/>
    </row>
    <row r="125" spans="1:6" s="59" customFormat="1" ht="51.75">
      <c r="A125" s="61" t="s">
        <v>538</v>
      </c>
      <c r="B125" s="1" t="s">
        <v>537</v>
      </c>
      <c r="C125" s="1"/>
      <c r="D125" s="1"/>
      <c r="E125" s="320">
        <f>E126</f>
        <v>410.62</v>
      </c>
      <c r="F125" s="308"/>
    </row>
    <row r="126" spans="1:6" s="59" customFormat="1" ht="12.75">
      <c r="A126" s="61" t="s">
        <v>175</v>
      </c>
      <c r="B126" s="1" t="s">
        <v>537</v>
      </c>
      <c r="C126" s="1" t="s">
        <v>189</v>
      </c>
      <c r="D126" s="1"/>
      <c r="E126" s="320">
        <f>E127</f>
        <v>410.62</v>
      </c>
      <c r="F126" s="308"/>
    </row>
    <row r="127" spans="1:6" s="59" customFormat="1" ht="21" customHeight="1">
      <c r="A127" s="78" t="s">
        <v>364</v>
      </c>
      <c r="B127" s="1" t="s">
        <v>537</v>
      </c>
      <c r="C127" s="1" t="s">
        <v>189</v>
      </c>
      <c r="D127" s="58" t="s">
        <v>343</v>
      </c>
      <c r="E127" s="320">
        <f>'Пр.7 Р.П. ЦС. ВР'!E84</f>
        <v>410.62</v>
      </c>
      <c r="F127" s="308"/>
    </row>
    <row r="128" spans="1:6" s="59" customFormat="1" ht="25.5">
      <c r="A128" s="216" t="s">
        <v>53</v>
      </c>
      <c r="B128" s="217" t="s">
        <v>276</v>
      </c>
      <c r="C128" s="218"/>
      <c r="D128" s="51"/>
      <c r="E128" s="322">
        <f>E129</f>
        <v>435</v>
      </c>
      <c r="F128" s="308"/>
    </row>
    <row r="129" spans="1:5" ht="25.5">
      <c r="A129" s="90" t="s">
        <v>539</v>
      </c>
      <c r="B129" s="75" t="s">
        <v>540</v>
      </c>
      <c r="C129" s="1"/>
      <c r="D129" s="87"/>
      <c r="E129" s="323">
        <f>E130</f>
        <v>435</v>
      </c>
    </row>
    <row r="130" spans="1:5" ht="12.75">
      <c r="A130" s="61" t="s">
        <v>175</v>
      </c>
      <c r="B130" s="75" t="s">
        <v>540</v>
      </c>
      <c r="C130" s="1" t="s">
        <v>189</v>
      </c>
      <c r="D130" s="76"/>
      <c r="E130" s="323">
        <f>E131</f>
        <v>435</v>
      </c>
    </row>
    <row r="131" spans="1:6" s="59" customFormat="1" ht="12.75">
      <c r="A131" s="84" t="s">
        <v>421</v>
      </c>
      <c r="B131" s="75" t="s">
        <v>540</v>
      </c>
      <c r="C131" s="1" t="s">
        <v>189</v>
      </c>
      <c r="D131" s="58" t="s">
        <v>422</v>
      </c>
      <c r="E131" s="320">
        <f>'Пр.7 Р.П. ЦС. ВР'!E89</f>
        <v>435</v>
      </c>
      <c r="F131" s="308"/>
    </row>
    <row r="132" spans="1:6" s="96" customFormat="1" ht="39">
      <c r="A132" s="55" t="s">
        <v>503</v>
      </c>
      <c r="B132" s="51" t="s">
        <v>277</v>
      </c>
      <c r="C132" s="51"/>
      <c r="D132" s="50"/>
      <c r="E132" s="322">
        <f>E133+E138</f>
        <v>1015.19</v>
      </c>
      <c r="F132" s="312"/>
    </row>
    <row r="133" spans="1:6" s="59" customFormat="1" ht="64.5">
      <c r="A133" s="61" t="s">
        <v>507</v>
      </c>
      <c r="B133" s="1" t="s">
        <v>506</v>
      </c>
      <c r="C133" s="1"/>
      <c r="D133" s="58"/>
      <c r="E133" s="320">
        <f>E134+E136</f>
        <v>502.09999999999997</v>
      </c>
      <c r="F133" s="308"/>
    </row>
    <row r="134" spans="1:6" s="54" customFormat="1" ht="12.75">
      <c r="A134" s="71" t="s">
        <v>177</v>
      </c>
      <c r="B134" s="1" t="s">
        <v>506</v>
      </c>
      <c r="C134" s="1" t="s">
        <v>178</v>
      </c>
      <c r="D134" s="58"/>
      <c r="E134" s="320">
        <f>E135</f>
        <v>477.4</v>
      </c>
      <c r="F134" s="309"/>
    </row>
    <row r="135" spans="1:6" s="56" customFormat="1" ht="25.5">
      <c r="A135" s="78" t="s">
        <v>305</v>
      </c>
      <c r="B135" s="1" t="s">
        <v>506</v>
      </c>
      <c r="C135" s="1" t="s">
        <v>178</v>
      </c>
      <c r="D135" s="58" t="s">
        <v>304</v>
      </c>
      <c r="E135" s="320">
        <f>'Пр.7 Р.П. ЦС. ВР'!E24</f>
        <v>477.4</v>
      </c>
      <c r="F135" s="311"/>
    </row>
    <row r="136" spans="1:6" s="56" customFormat="1" ht="12.75">
      <c r="A136" s="61" t="s">
        <v>175</v>
      </c>
      <c r="B136" s="1" t="s">
        <v>506</v>
      </c>
      <c r="C136" s="1" t="s">
        <v>189</v>
      </c>
      <c r="D136" s="50"/>
      <c r="E136" s="320">
        <f>E137</f>
        <v>24.7</v>
      </c>
      <c r="F136" s="311"/>
    </row>
    <row r="137" spans="1:6" s="56" customFormat="1" ht="25.5">
      <c r="A137" s="78" t="s">
        <v>305</v>
      </c>
      <c r="B137" s="1" t="s">
        <v>506</v>
      </c>
      <c r="C137" s="1" t="s">
        <v>189</v>
      </c>
      <c r="D137" s="58" t="s">
        <v>304</v>
      </c>
      <c r="E137" s="320">
        <f>'Пр.7 Р.П. ЦС. ВР'!E25</f>
        <v>24.7</v>
      </c>
      <c r="F137" s="311"/>
    </row>
    <row r="138" spans="1:6" s="59" customFormat="1" ht="51.75">
      <c r="A138" s="61" t="s">
        <v>504</v>
      </c>
      <c r="B138" s="1" t="s">
        <v>505</v>
      </c>
      <c r="C138" s="1"/>
      <c r="D138" s="58"/>
      <c r="E138" s="320">
        <f>E139+E141</f>
        <v>513.09</v>
      </c>
      <c r="F138" s="308"/>
    </row>
    <row r="139" spans="1:6" s="59" customFormat="1" ht="12.75">
      <c r="A139" s="71" t="s">
        <v>177</v>
      </c>
      <c r="B139" s="1" t="s">
        <v>505</v>
      </c>
      <c r="C139" s="1" t="s">
        <v>178</v>
      </c>
      <c r="D139" s="58"/>
      <c r="E139" s="320">
        <f>E140</f>
        <v>479.70000000000005</v>
      </c>
      <c r="F139" s="308"/>
    </row>
    <row r="140" spans="1:6" s="49" customFormat="1" ht="25.5">
      <c r="A140" s="78" t="s">
        <v>305</v>
      </c>
      <c r="B140" s="1" t="s">
        <v>505</v>
      </c>
      <c r="C140" s="1" t="s">
        <v>178</v>
      </c>
      <c r="D140" s="1" t="s">
        <v>304</v>
      </c>
      <c r="E140" s="320">
        <f>'Пр.7 Р.П. ЦС. ВР'!E21</f>
        <v>479.70000000000005</v>
      </c>
      <c r="F140" s="264"/>
    </row>
    <row r="141" spans="1:6" s="59" customFormat="1" ht="12.75">
      <c r="A141" s="61" t="s">
        <v>175</v>
      </c>
      <c r="B141" s="1" t="s">
        <v>505</v>
      </c>
      <c r="C141" s="1" t="s">
        <v>189</v>
      </c>
      <c r="D141" s="58"/>
      <c r="E141" s="320">
        <f>E142</f>
        <v>33.39</v>
      </c>
      <c r="F141" s="308"/>
    </row>
    <row r="142" spans="1:6" s="59" customFormat="1" ht="25.5">
      <c r="A142" s="78" t="s">
        <v>305</v>
      </c>
      <c r="B142" s="1" t="s">
        <v>505</v>
      </c>
      <c r="C142" s="1" t="s">
        <v>189</v>
      </c>
      <c r="D142" s="58" t="s">
        <v>304</v>
      </c>
      <c r="E142" s="320">
        <f>'Пр.7 Р.П. ЦС. ВР'!E22</f>
        <v>33.39</v>
      </c>
      <c r="F142" s="308"/>
    </row>
    <row r="143" spans="1:6" s="59" customFormat="1" ht="25.5">
      <c r="A143" s="53" t="s">
        <v>54</v>
      </c>
      <c r="B143" s="51" t="s">
        <v>271</v>
      </c>
      <c r="C143" s="51"/>
      <c r="D143" s="50"/>
      <c r="E143" s="322">
        <f>E144+E154+E158</f>
        <v>13775.1</v>
      </c>
      <c r="F143" s="308"/>
    </row>
    <row r="144" spans="1:6" s="59" customFormat="1" ht="39">
      <c r="A144" s="55" t="s">
        <v>512</v>
      </c>
      <c r="B144" s="51" t="s">
        <v>279</v>
      </c>
      <c r="C144" s="51"/>
      <c r="D144" s="50"/>
      <c r="E144" s="322">
        <f>E145</f>
        <v>3890.8999999999996</v>
      </c>
      <c r="F144" s="308"/>
    </row>
    <row r="145" spans="1:6" s="59" customFormat="1" ht="39">
      <c r="A145" s="61" t="s">
        <v>513</v>
      </c>
      <c r="B145" s="1" t="s">
        <v>289</v>
      </c>
      <c r="C145" s="1"/>
      <c r="D145" s="58"/>
      <c r="E145" s="320">
        <f>E146+E148+E150+E152</f>
        <v>3890.8999999999996</v>
      </c>
      <c r="F145" s="308"/>
    </row>
    <row r="146" spans="1:6" s="59" customFormat="1" ht="12.75">
      <c r="A146" s="61" t="s">
        <v>329</v>
      </c>
      <c r="B146" s="1" t="s">
        <v>289</v>
      </c>
      <c r="C146" s="1" t="s">
        <v>330</v>
      </c>
      <c r="D146" s="58"/>
      <c r="E146" s="320">
        <f>E147</f>
        <v>2771.2</v>
      </c>
      <c r="F146" s="308"/>
    </row>
    <row r="147" spans="1:6" s="59" customFormat="1" ht="12.75">
      <c r="A147" s="78" t="s">
        <v>286</v>
      </c>
      <c r="B147" s="1" t="s">
        <v>289</v>
      </c>
      <c r="C147" s="1" t="s">
        <v>330</v>
      </c>
      <c r="D147" s="58" t="s">
        <v>285</v>
      </c>
      <c r="E147" s="320">
        <f>'Пр.7 Р.П. ЦС. ВР'!E237</f>
        <v>2771.2</v>
      </c>
      <c r="F147" s="308"/>
    </row>
    <row r="148" spans="1:6" s="56" customFormat="1" ht="12.75" hidden="1">
      <c r="A148" s="61" t="s">
        <v>331</v>
      </c>
      <c r="B148" s="1" t="s">
        <v>289</v>
      </c>
      <c r="C148" s="1" t="s">
        <v>332</v>
      </c>
      <c r="D148" s="50"/>
      <c r="E148" s="320">
        <f>E149</f>
        <v>0</v>
      </c>
      <c r="F148" s="311"/>
    </row>
    <row r="149" spans="1:6" s="56" customFormat="1" ht="12.75" hidden="1">
      <c r="A149" s="78" t="s">
        <v>286</v>
      </c>
      <c r="B149" s="1" t="s">
        <v>289</v>
      </c>
      <c r="C149" s="1" t="s">
        <v>332</v>
      </c>
      <c r="D149" s="58" t="s">
        <v>285</v>
      </c>
      <c r="E149" s="320">
        <f>'Пр.7 Р.П. ЦС. ВР'!E238</f>
        <v>0</v>
      </c>
      <c r="F149" s="311"/>
    </row>
    <row r="150" spans="1:6" s="59" customFormat="1" ht="12.75">
      <c r="A150" s="61" t="s">
        <v>175</v>
      </c>
      <c r="B150" s="1" t="s">
        <v>289</v>
      </c>
      <c r="C150" s="1" t="s">
        <v>189</v>
      </c>
      <c r="D150" s="58"/>
      <c r="E150" s="320">
        <f>E151</f>
        <v>1118.7</v>
      </c>
      <c r="F150" s="308"/>
    </row>
    <row r="151" spans="1:6" s="59" customFormat="1" ht="12.75">
      <c r="A151" s="78" t="s">
        <v>286</v>
      </c>
      <c r="B151" s="1" t="s">
        <v>289</v>
      </c>
      <c r="C151" s="1" t="s">
        <v>189</v>
      </c>
      <c r="D151" s="58" t="s">
        <v>285</v>
      </c>
      <c r="E151" s="320">
        <f>'Пр.7 Р.П. ЦС. ВР'!E239</f>
        <v>1118.7</v>
      </c>
      <c r="F151" s="308"/>
    </row>
    <row r="152" spans="1:6" s="59" customFormat="1" ht="15.75" customHeight="1">
      <c r="A152" s="33" t="s">
        <v>180</v>
      </c>
      <c r="B152" s="1" t="s">
        <v>289</v>
      </c>
      <c r="C152" s="1" t="s">
        <v>184</v>
      </c>
      <c r="D152" s="58"/>
      <c r="E152" s="320">
        <f>E153</f>
        <v>1</v>
      </c>
      <c r="F152" s="308"/>
    </row>
    <row r="153" spans="1:6" s="59" customFormat="1" ht="12.75">
      <c r="A153" s="78" t="s">
        <v>286</v>
      </c>
      <c r="B153" s="1" t="s">
        <v>289</v>
      </c>
      <c r="C153" s="1" t="s">
        <v>184</v>
      </c>
      <c r="D153" s="58" t="s">
        <v>285</v>
      </c>
      <c r="E153" s="320">
        <f>'Пр.7 Р.П. ЦС. ВР'!E240</f>
        <v>1</v>
      </c>
      <c r="F153" s="308"/>
    </row>
    <row r="154" spans="1:6" s="59" customFormat="1" ht="25.5">
      <c r="A154" s="55" t="s">
        <v>515</v>
      </c>
      <c r="B154" s="51" t="s">
        <v>280</v>
      </c>
      <c r="C154" s="51"/>
      <c r="D154" s="50"/>
      <c r="E154" s="322">
        <f>E155</f>
        <v>7716.600000000001</v>
      </c>
      <c r="F154" s="308"/>
    </row>
    <row r="155" spans="1:6" s="56" customFormat="1" ht="45" customHeight="1">
      <c r="A155" s="61" t="s">
        <v>514</v>
      </c>
      <c r="B155" s="1" t="s">
        <v>290</v>
      </c>
      <c r="C155" s="51"/>
      <c r="D155" s="50"/>
      <c r="E155" s="320">
        <f>E156</f>
        <v>7716.600000000001</v>
      </c>
      <c r="F155" s="311"/>
    </row>
    <row r="156" spans="1:6" s="59" customFormat="1" ht="14.25" customHeight="1">
      <c r="A156" s="33" t="s">
        <v>185</v>
      </c>
      <c r="B156" s="1" t="s">
        <v>290</v>
      </c>
      <c r="C156" s="1" t="s">
        <v>186</v>
      </c>
      <c r="D156" s="58"/>
      <c r="E156" s="320">
        <f>E157</f>
        <v>7716.600000000001</v>
      </c>
      <c r="F156" s="308"/>
    </row>
    <row r="157" spans="1:6" s="59" customFormat="1" ht="12.75">
      <c r="A157" s="78" t="s">
        <v>286</v>
      </c>
      <c r="B157" s="1" t="s">
        <v>290</v>
      </c>
      <c r="C157" s="1" t="s">
        <v>186</v>
      </c>
      <c r="D157" s="58" t="s">
        <v>285</v>
      </c>
      <c r="E157" s="320">
        <f>'Пр.7 Р.П. ЦС. ВР'!E243</f>
        <v>7716.600000000001</v>
      </c>
      <c r="F157" s="308"/>
    </row>
    <row r="158" spans="1:6" s="59" customFormat="1" ht="25.5">
      <c r="A158" s="79" t="s">
        <v>516</v>
      </c>
      <c r="B158" s="51" t="s">
        <v>281</v>
      </c>
      <c r="C158" s="51"/>
      <c r="D158" s="50"/>
      <c r="E158" s="322">
        <f>E159</f>
        <v>2167.6</v>
      </c>
      <c r="F158" s="308"/>
    </row>
    <row r="159" spans="1:6" s="59" customFormat="1" ht="39">
      <c r="A159" s="84" t="s">
        <v>517</v>
      </c>
      <c r="B159" s="1" t="s">
        <v>530</v>
      </c>
      <c r="C159" s="1"/>
      <c r="D159" s="58"/>
      <c r="E159" s="320">
        <f>E160+E162</f>
        <v>2167.6</v>
      </c>
      <c r="F159" s="308"/>
    </row>
    <row r="160" spans="1:6" s="56" customFormat="1" ht="12.75">
      <c r="A160" s="61" t="s">
        <v>175</v>
      </c>
      <c r="B160" s="1" t="s">
        <v>530</v>
      </c>
      <c r="C160" s="1" t="s">
        <v>189</v>
      </c>
      <c r="D160" s="58"/>
      <c r="E160" s="320">
        <f>E161</f>
        <v>1035.1</v>
      </c>
      <c r="F160" s="311"/>
    </row>
    <row r="161" spans="1:6" s="56" customFormat="1" ht="12.75">
      <c r="A161" s="78" t="s">
        <v>286</v>
      </c>
      <c r="B161" s="1" t="s">
        <v>530</v>
      </c>
      <c r="C161" s="1" t="s">
        <v>189</v>
      </c>
      <c r="D161" s="58" t="s">
        <v>285</v>
      </c>
      <c r="E161" s="320">
        <f>'Пр.7 Р.П. ЦС. ВР'!E246</f>
        <v>1035.1</v>
      </c>
      <c r="F161" s="311"/>
    </row>
    <row r="162" spans="1:6" s="59" customFormat="1" ht="14.25" customHeight="1">
      <c r="A162" s="33" t="s">
        <v>185</v>
      </c>
      <c r="B162" s="1" t="s">
        <v>530</v>
      </c>
      <c r="C162" s="1" t="s">
        <v>186</v>
      </c>
      <c r="D162" s="58"/>
      <c r="E162" s="320">
        <f>E163</f>
        <v>1132.5</v>
      </c>
      <c r="F162" s="308"/>
    </row>
    <row r="163" spans="1:6" s="59" customFormat="1" ht="12.75">
      <c r="A163" s="78" t="s">
        <v>286</v>
      </c>
      <c r="B163" s="1" t="s">
        <v>530</v>
      </c>
      <c r="C163" s="1" t="s">
        <v>186</v>
      </c>
      <c r="D163" s="58" t="s">
        <v>285</v>
      </c>
      <c r="E163" s="320">
        <f>'Пр.7 Р.П. ЦС. ВР'!E247</f>
        <v>1132.5</v>
      </c>
      <c r="F163" s="308"/>
    </row>
    <row r="164" spans="1:6" s="67" customFormat="1" ht="12.75">
      <c r="A164" s="53" t="s">
        <v>525</v>
      </c>
      <c r="B164" s="93" t="s">
        <v>272</v>
      </c>
      <c r="C164" s="93"/>
      <c r="D164" s="50"/>
      <c r="E164" s="322">
        <f>E165</f>
        <v>1600</v>
      </c>
      <c r="F164" s="315"/>
    </row>
    <row r="165" spans="1:6" s="67" customFormat="1" ht="25.5">
      <c r="A165" s="55" t="s">
        <v>526</v>
      </c>
      <c r="B165" s="93" t="s">
        <v>282</v>
      </c>
      <c r="C165" s="93"/>
      <c r="D165" s="50"/>
      <c r="E165" s="322">
        <f>E166</f>
        <v>1600</v>
      </c>
      <c r="F165" s="315"/>
    </row>
    <row r="166" spans="1:6" s="67" customFormat="1" ht="39">
      <c r="A166" s="61" t="s">
        <v>163</v>
      </c>
      <c r="B166" s="66" t="s">
        <v>55</v>
      </c>
      <c r="C166" s="66"/>
      <c r="D166" s="58"/>
      <c r="E166" s="320">
        <f>E167</f>
        <v>1600</v>
      </c>
      <c r="F166" s="315"/>
    </row>
    <row r="167" spans="1:6" s="67" customFormat="1" ht="12.75">
      <c r="A167" s="61" t="s">
        <v>175</v>
      </c>
      <c r="B167" s="66" t="s">
        <v>55</v>
      </c>
      <c r="C167" s="1" t="s">
        <v>189</v>
      </c>
      <c r="D167" s="58"/>
      <c r="E167" s="320">
        <f>E168</f>
        <v>1600</v>
      </c>
      <c r="F167" s="315"/>
    </row>
    <row r="168" spans="1:6" s="67" customFormat="1" ht="12.75">
      <c r="A168" s="78" t="s">
        <v>288</v>
      </c>
      <c r="B168" s="66" t="s">
        <v>55</v>
      </c>
      <c r="C168" s="1" t="s">
        <v>189</v>
      </c>
      <c r="D168" s="58" t="s">
        <v>287</v>
      </c>
      <c r="E168" s="320">
        <f>'Пр.7 Р.П. ЦС. ВР'!E278</f>
        <v>1600</v>
      </c>
      <c r="F168" s="315"/>
    </row>
    <row r="169" spans="1:6" s="219" customFormat="1" ht="12.75">
      <c r="A169" s="53" t="s">
        <v>522</v>
      </c>
      <c r="B169" s="93" t="s">
        <v>273</v>
      </c>
      <c r="C169" s="93"/>
      <c r="D169" s="50"/>
      <c r="E169" s="322">
        <f>E170</f>
        <v>296.1</v>
      </c>
      <c r="F169" s="316"/>
    </row>
    <row r="170" spans="1:6" s="219" customFormat="1" ht="25.5">
      <c r="A170" s="55" t="s">
        <v>523</v>
      </c>
      <c r="B170" s="93" t="s">
        <v>283</v>
      </c>
      <c r="C170" s="93"/>
      <c r="D170" s="50"/>
      <c r="E170" s="322">
        <f>E171</f>
        <v>296.1</v>
      </c>
      <c r="F170" s="316"/>
    </row>
    <row r="171" spans="1:6" s="67" customFormat="1" ht="25.5">
      <c r="A171" s="33" t="s">
        <v>524</v>
      </c>
      <c r="B171" s="1" t="s">
        <v>521</v>
      </c>
      <c r="C171" s="66"/>
      <c r="D171" s="58"/>
      <c r="E171" s="320">
        <f>E172</f>
        <v>296.1</v>
      </c>
      <c r="F171" s="315"/>
    </row>
    <row r="172" spans="1:6" s="67" customFormat="1" ht="16.5" customHeight="1">
      <c r="A172" s="33" t="s">
        <v>187</v>
      </c>
      <c r="B172" s="1" t="s">
        <v>521</v>
      </c>
      <c r="C172" s="1" t="s">
        <v>188</v>
      </c>
      <c r="D172" s="58"/>
      <c r="E172" s="320">
        <f>E173</f>
        <v>296.1</v>
      </c>
      <c r="F172" s="315"/>
    </row>
    <row r="173" spans="1:9" s="67" customFormat="1" ht="12.75">
      <c r="A173" s="78" t="s">
        <v>303</v>
      </c>
      <c r="B173" s="1" t="s">
        <v>521</v>
      </c>
      <c r="C173" s="1" t="s">
        <v>188</v>
      </c>
      <c r="D173" s="58" t="s">
        <v>354</v>
      </c>
      <c r="E173" s="320">
        <f>'Пр.7 Р.П. ЦС. ВР'!E253</f>
        <v>296.1</v>
      </c>
      <c r="F173" s="315"/>
      <c r="H173" s="336">
        <f>E319-H184</f>
        <v>48632.72434999999</v>
      </c>
      <c r="I173" s="67" t="s">
        <v>197</v>
      </c>
    </row>
    <row r="174" spans="1:6" s="219" customFormat="1" ht="25.5">
      <c r="A174" s="53" t="s">
        <v>204</v>
      </c>
      <c r="B174" s="93" t="s">
        <v>203</v>
      </c>
      <c r="C174" s="93"/>
      <c r="D174" s="50"/>
      <c r="E174" s="322">
        <f>E175</f>
        <v>50</v>
      </c>
      <c r="F174" s="316"/>
    </row>
    <row r="175" spans="1:6" s="219" customFormat="1" ht="39">
      <c r="A175" s="55" t="s">
        <v>225</v>
      </c>
      <c r="B175" s="93" t="s">
        <v>224</v>
      </c>
      <c r="C175" s="93"/>
      <c r="D175" s="50"/>
      <c r="E175" s="322">
        <f>E176</f>
        <v>50</v>
      </c>
      <c r="F175" s="316"/>
    </row>
    <row r="176" spans="1:6" s="67" customFormat="1" ht="12.75">
      <c r="A176" s="33" t="s">
        <v>206</v>
      </c>
      <c r="B176" s="1" t="s">
        <v>205</v>
      </c>
      <c r="C176" s="66"/>
      <c r="D176" s="58"/>
      <c r="E176" s="320">
        <f>E177</f>
        <v>50</v>
      </c>
      <c r="F176" s="315"/>
    </row>
    <row r="177" spans="1:6" s="67" customFormat="1" ht="16.5" customHeight="1">
      <c r="A177" s="61" t="s">
        <v>175</v>
      </c>
      <c r="B177" s="1" t="s">
        <v>205</v>
      </c>
      <c r="C177" s="1" t="s">
        <v>189</v>
      </c>
      <c r="D177" s="58"/>
      <c r="E177" s="320">
        <f>E178</f>
        <v>50</v>
      </c>
      <c r="F177" s="315"/>
    </row>
    <row r="178" spans="1:9" s="67" customFormat="1" ht="12.75">
      <c r="A178" s="78" t="s">
        <v>301</v>
      </c>
      <c r="B178" s="1" t="s">
        <v>205</v>
      </c>
      <c r="C178" s="1" t="s">
        <v>189</v>
      </c>
      <c r="D178" s="58" t="s">
        <v>300</v>
      </c>
      <c r="E178" s="320">
        <f>'Пр.7 Р.П. ЦС. ВР'!E120</f>
        <v>50</v>
      </c>
      <c r="F178" s="315"/>
      <c r="H178" s="336">
        <f>E324-H189</f>
        <v>0</v>
      </c>
      <c r="I178" s="67" t="s">
        <v>197</v>
      </c>
    </row>
    <row r="179" spans="1:5" s="219" customFormat="1" ht="30" customHeight="1">
      <c r="A179" s="79" t="s">
        <v>256</v>
      </c>
      <c r="B179" s="93" t="s">
        <v>253</v>
      </c>
      <c r="C179" s="93"/>
      <c r="D179" s="50"/>
      <c r="E179" s="322">
        <f>E180</f>
        <v>13.219</v>
      </c>
    </row>
    <row r="180" spans="1:5" s="219" customFormat="1" ht="39">
      <c r="A180" s="363" t="s">
        <v>258</v>
      </c>
      <c r="B180" s="93" t="s">
        <v>254</v>
      </c>
      <c r="C180" s="93"/>
      <c r="D180" s="50"/>
      <c r="E180" s="322">
        <f>E181</f>
        <v>13.219</v>
      </c>
    </row>
    <row r="181" spans="1:5" s="67" customFormat="1" ht="12.75">
      <c r="A181" s="74" t="s">
        <v>257</v>
      </c>
      <c r="B181" s="1" t="s">
        <v>255</v>
      </c>
      <c r="C181" s="66"/>
      <c r="D181" s="58"/>
      <c r="E181" s="320">
        <f>E182</f>
        <v>13.219</v>
      </c>
    </row>
    <row r="182" spans="1:5" s="67" customFormat="1" ht="16.5" customHeight="1">
      <c r="A182" s="61" t="s">
        <v>175</v>
      </c>
      <c r="B182" s="1" t="s">
        <v>255</v>
      </c>
      <c r="C182" s="1" t="s">
        <v>189</v>
      </c>
      <c r="D182" s="58"/>
      <c r="E182" s="320">
        <f>E183</f>
        <v>13.219</v>
      </c>
    </row>
    <row r="183" spans="1:9" s="67" customFormat="1" ht="13.5">
      <c r="A183" s="362" t="s">
        <v>417</v>
      </c>
      <c r="B183" s="1" t="s">
        <v>255</v>
      </c>
      <c r="C183" s="1" t="s">
        <v>189</v>
      </c>
      <c r="D183" s="58" t="s">
        <v>418</v>
      </c>
      <c r="E183" s="320">
        <f>'Пр.7 Р.П. ЦС. ВР'!E223</f>
        <v>13.219</v>
      </c>
      <c r="H183" s="336">
        <f>E329-H194</f>
        <v>0</v>
      </c>
      <c r="I183" s="67" t="s">
        <v>197</v>
      </c>
    </row>
    <row r="184" spans="1:9" s="219" customFormat="1" ht="12.75">
      <c r="A184" s="53" t="s">
        <v>528</v>
      </c>
      <c r="B184" s="93" t="s">
        <v>320</v>
      </c>
      <c r="C184" s="93"/>
      <c r="D184" s="50"/>
      <c r="E184" s="322">
        <f>E185+E189</f>
        <v>13612.1162</v>
      </c>
      <c r="F184" s="317"/>
      <c r="H184" s="335">
        <f>E184+E204</f>
        <v>42042.14140000001</v>
      </c>
      <c r="I184" s="219" t="s">
        <v>196</v>
      </c>
    </row>
    <row r="185" spans="1:8" s="219" customFormat="1" ht="25.5">
      <c r="A185" s="55" t="s">
        <v>319</v>
      </c>
      <c r="B185" s="93" t="s">
        <v>318</v>
      </c>
      <c r="C185" s="93"/>
      <c r="D185" s="50"/>
      <c r="E185" s="322">
        <f>E186</f>
        <v>1800</v>
      </c>
      <c r="F185" s="316"/>
      <c r="H185" s="335">
        <f>H184+H173</f>
        <v>90674.86575</v>
      </c>
    </row>
    <row r="186" spans="1:8" s="219" customFormat="1" ht="29.25" customHeight="1">
      <c r="A186" s="64" t="s">
        <v>296</v>
      </c>
      <c r="B186" s="68" t="s">
        <v>317</v>
      </c>
      <c r="C186" s="93"/>
      <c r="D186" s="50"/>
      <c r="E186" s="322">
        <f>E187</f>
        <v>1800</v>
      </c>
      <c r="F186" s="316"/>
      <c r="H186" s="219">
        <f>H173/H185</f>
        <v>0.53634184013115</v>
      </c>
    </row>
    <row r="187" spans="1:6" s="219" customFormat="1" ht="12.75">
      <c r="A187" s="71" t="s">
        <v>177</v>
      </c>
      <c r="B187" s="68" t="s">
        <v>317</v>
      </c>
      <c r="C187" s="66">
        <v>120</v>
      </c>
      <c r="D187" s="50"/>
      <c r="E187" s="320">
        <f>E188</f>
        <v>1800</v>
      </c>
      <c r="F187" s="316"/>
    </row>
    <row r="188" spans="1:6" s="67" customFormat="1" ht="25.5">
      <c r="A188" s="78" t="s">
        <v>305</v>
      </c>
      <c r="B188" s="68" t="s">
        <v>317</v>
      </c>
      <c r="C188" s="66">
        <v>120</v>
      </c>
      <c r="D188" s="58" t="s">
        <v>304</v>
      </c>
      <c r="E188" s="320">
        <f>'Пр.7 Р.П. ЦС. ВР'!E29</f>
        <v>1800</v>
      </c>
      <c r="F188" s="315"/>
    </row>
    <row r="189" spans="1:6" s="219" customFormat="1" ht="12.75">
      <c r="A189" s="55" t="s">
        <v>316</v>
      </c>
      <c r="B189" s="93" t="s">
        <v>315</v>
      </c>
      <c r="C189" s="93"/>
      <c r="D189" s="50"/>
      <c r="E189" s="322">
        <f>E190+E193+E201</f>
        <v>11812.1162</v>
      </c>
      <c r="F189" s="316"/>
    </row>
    <row r="190" spans="1:5" ht="25.5">
      <c r="A190" s="64" t="s">
        <v>297</v>
      </c>
      <c r="B190" s="68" t="s">
        <v>311</v>
      </c>
      <c r="C190" s="68"/>
      <c r="D190" s="68"/>
      <c r="E190" s="324">
        <f>E191</f>
        <v>8355.6262</v>
      </c>
    </row>
    <row r="191" spans="1:5" ht="12.75">
      <c r="A191" s="71" t="s">
        <v>177</v>
      </c>
      <c r="B191" s="68" t="s">
        <v>311</v>
      </c>
      <c r="C191" s="68">
        <v>120</v>
      </c>
      <c r="D191" s="68"/>
      <c r="E191" s="324">
        <f>E192</f>
        <v>8355.6262</v>
      </c>
    </row>
    <row r="192" spans="1:5" ht="25.5">
      <c r="A192" s="78" t="s">
        <v>305</v>
      </c>
      <c r="B192" s="68" t="s">
        <v>311</v>
      </c>
      <c r="C192" s="68">
        <v>120</v>
      </c>
      <c r="D192" s="58" t="s">
        <v>304</v>
      </c>
      <c r="E192" s="324">
        <f>'Пр.7 Р.П. ЦС. ВР'!E32</f>
        <v>8355.6262</v>
      </c>
    </row>
    <row r="193" spans="1:6" s="67" customFormat="1" ht="25.5">
      <c r="A193" s="71" t="s">
        <v>298</v>
      </c>
      <c r="B193" s="68" t="s">
        <v>308</v>
      </c>
      <c r="C193" s="66"/>
      <c r="D193" s="58"/>
      <c r="E193" s="320">
        <f>E194+E196+E199</f>
        <v>3405.99</v>
      </c>
      <c r="F193" s="315"/>
    </row>
    <row r="194" spans="1:6" s="67" customFormat="1" ht="12.75" hidden="1">
      <c r="A194" s="71" t="s">
        <v>309</v>
      </c>
      <c r="B194" s="68" t="s">
        <v>308</v>
      </c>
      <c r="C194" s="220">
        <v>122</v>
      </c>
      <c r="D194" s="58"/>
      <c r="E194" s="320">
        <f>E195</f>
        <v>0</v>
      </c>
      <c r="F194" s="315"/>
    </row>
    <row r="195" spans="1:6" s="67" customFormat="1" ht="25.5" hidden="1">
      <c r="A195" s="78" t="s">
        <v>305</v>
      </c>
      <c r="B195" s="68" t="s">
        <v>308</v>
      </c>
      <c r="C195" s="220">
        <v>122</v>
      </c>
      <c r="D195" s="58" t="s">
        <v>304</v>
      </c>
      <c r="E195" s="320">
        <f>'Пр.7 Р.П. ЦС. ВР'!E34</f>
        <v>0</v>
      </c>
      <c r="F195" s="315"/>
    </row>
    <row r="196" spans="1:5" ht="12.75">
      <c r="A196" s="61" t="s">
        <v>175</v>
      </c>
      <c r="B196" s="68" t="s">
        <v>308</v>
      </c>
      <c r="C196" s="1" t="s">
        <v>189</v>
      </c>
      <c r="D196" s="58"/>
      <c r="E196" s="320">
        <f>E197+E198</f>
        <v>3335.99</v>
      </c>
    </row>
    <row r="197" spans="1:6" ht="25.5">
      <c r="A197" s="71" t="s">
        <v>314</v>
      </c>
      <c r="B197" s="68" t="s">
        <v>308</v>
      </c>
      <c r="C197" s="1" t="s">
        <v>189</v>
      </c>
      <c r="D197" s="58" t="s">
        <v>313</v>
      </c>
      <c r="E197" s="320">
        <f>'Пр.7 Р.П. ЦС. ВР'!E16</f>
        <v>100</v>
      </c>
      <c r="F197" s="266"/>
    </row>
    <row r="198" spans="1:5" ht="25.5">
      <c r="A198" s="78" t="s">
        <v>305</v>
      </c>
      <c r="B198" s="68" t="s">
        <v>308</v>
      </c>
      <c r="C198" s="1" t="s">
        <v>189</v>
      </c>
      <c r="D198" s="58" t="s">
        <v>304</v>
      </c>
      <c r="E198" s="320">
        <f>'Пр.7 Р.П. ЦС. ВР'!E36</f>
        <v>3235.99</v>
      </c>
    </row>
    <row r="199" spans="1:5" ht="17.25" customHeight="1">
      <c r="A199" s="33" t="s">
        <v>291</v>
      </c>
      <c r="B199" s="68" t="s">
        <v>308</v>
      </c>
      <c r="C199" s="1" t="s">
        <v>184</v>
      </c>
      <c r="D199" s="58"/>
      <c r="E199" s="320">
        <f>E200</f>
        <v>70</v>
      </c>
    </row>
    <row r="200" spans="1:5" ht="25.5">
      <c r="A200" s="78" t="s">
        <v>305</v>
      </c>
      <c r="B200" s="68" t="s">
        <v>308</v>
      </c>
      <c r="C200" s="1" t="s">
        <v>184</v>
      </c>
      <c r="D200" s="58" t="s">
        <v>304</v>
      </c>
      <c r="E200" s="320">
        <f>'Пр.7 Р.П. ЦС. ВР'!E37</f>
        <v>70</v>
      </c>
    </row>
    <row r="201" spans="1:5" ht="25.5">
      <c r="A201" s="64" t="s">
        <v>201</v>
      </c>
      <c r="B201" s="68" t="s">
        <v>198</v>
      </c>
      <c r="C201" s="68"/>
      <c r="D201" s="68"/>
      <c r="E201" s="324">
        <f>E202</f>
        <v>50.5</v>
      </c>
    </row>
    <row r="202" spans="1:5" ht="12.75">
      <c r="A202" s="71" t="s">
        <v>177</v>
      </c>
      <c r="B202" s="68" t="s">
        <v>198</v>
      </c>
      <c r="C202" s="68">
        <v>540</v>
      </c>
      <c r="D202" s="68"/>
      <c r="E202" s="324">
        <f>E203</f>
        <v>50.5</v>
      </c>
    </row>
    <row r="203" spans="1:5" ht="25.5">
      <c r="A203" s="78" t="s">
        <v>223</v>
      </c>
      <c r="B203" s="68" t="s">
        <v>198</v>
      </c>
      <c r="C203" s="68">
        <v>540</v>
      </c>
      <c r="D203" s="58" t="s">
        <v>199</v>
      </c>
      <c r="E203" s="324">
        <f>'Пр.7 Р.П. ЦС. ВР'!E47</f>
        <v>50.5</v>
      </c>
    </row>
    <row r="204" spans="1:6" s="92" customFormat="1" ht="12.75">
      <c r="A204" s="53" t="s">
        <v>428</v>
      </c>
      <c r="B204" s="51" t="s">
        <v>268</v>
      </c>
      <c r="C204" s="51"/>
      <c r="D204" s="50"/>
      <c r="E204" s="322">
        <f>E205+E209+E276</f>
        <v>28430.025200000004</v>
      </c>
      <c r="F204" s="318"/>
    </row>
    <row r="205" spans="1:6" s="92" customFormat="1" ht="12.75" hidden="1">
      <c r="A205" s="53" t="s">
        <v>528</v>
      </c>
      <c r="B205" s="51" t="s">
        <v>509</v>
      </c>
      <c r="C205" s="51"/>
      <c r="D205" s="50"/>
      <c r="E205" s="322">
        <f>E206</f>
        <v>0</v>
      </c>
      <c r="F205" s="318"/>
    </row>
    <row r="206" spans="1:5" ht="25.5" hidden="1">
      <c r="A206" s="71" t="s">
        <v>298</v>
      </c>
      <c r="B206" s="68" t="s">
        <v>527</v>
      </c>
      <c r="C206" s="1"/>
      <c r="D206" s="58"/>
      <c r="E206" s="320">
        <f>E207</f>
        <v>0</v>
      </c>
    </row>
    <row r="207" spans="1:5" ht="12.75" hidden="1">
      <c r="A207" s="71" t="s">
        <v>306</v>
      </c>
      <c r="B207" s="68" t="s">
        <v>527</v>
      </c>
      <c r="C207" s="1" t="s">
        <v>333</v>
      </c>
      <c r="D207" s="58"/>
      <c r="E207" s="320">
        <f>E208</f>
        <v>0</v>
      </c>
    </row>
    <row r="208" spans="1:5" ht="12.75" hidden="1">
      <c r="A208" s="244" t="s">
        <v>497</v>
      </c>
      <c r="B208" s="68" t="s">
        <v>527</v>
      </c>
      <c r="C208" s="66">
        <v>244</v>
      </c>
      <c r="D208" s="58" t="s">
        <v>501</v>
      </c>
      <c r="E208" s="320">
        <f>'Пр.7 Р.П. ЦС. ВР'!E42</f>
        <v>0</v>
      </c>
    </row>
    <row r="209" spans="1:5" ht="12.75">
      <c r="A209" s="55" t="s">
        <v>353</v>
      </c>
      <c r="B209" s="72" t="s">
        <v>349</v>
      </c>
      <c r="C209" s="93"/>
      <c r="D209" s="50"/>
      <c r="E209" s="322">
        <f>E210+E224+E227+E230+E233+E236+E239+E245+E249+E252+E255+E258+E261+E267+E270+E273+E282+E285+E242+E279+E221</f>
        <v>27730.025200000004</v>
      </c>
    </row>
    <row r="210" spans="1:5" ht="25.5">
      <c r="A210" s="78" t="s">
        <v>431</v>
      </c>
      <c r="B210" s="68" t="s">
        <v>350</v>
      </c>
      <c r="C210" s="66"/>
      <c r="D210" s="58"/>
      <c r="E210" s="320">
        <f>E211+E215+E218+E214</f>
        <v>9130.28</v>
      </c>
    </row>
    <row r="211" spans="1:5" ht="13.5" customHeight="1">
      <c r="A211" s="332" t="s">
        <v>179</v>
      </c>
      <c r="B211" s="68" t="s">
        <v>350</v>
      </c>
      <c r="C211" s="66">
        <v>110</v>
      </c>
      <c r="D211" s="58"/>
      <c r="E211" s="320">
        <f>E212+E213</f>
        <v>7625.900000000001</v>
      </c>
    </row>
    <row r="212" spans="1:5" ht="12.75">
      <c r="A212" s="245" t="s">
        <v>312</v>
      </c>
      <c r="B212" s="68" t="s">
        <v>350</v>
      </c>
      <c r="C212" s="66">
        <v>110</v>
      </c>
      <c r="D212" s="58" t="s">
        <v>310</v>
      </c>
      <c r="E212" s="320">
        <f>'Пр.7 Р.П. ЦС. ВР'!E57</f>
        <v>6017.349999999999</v>
      </c>
    </row>
    <row r="213" spans="1:5" ht="12.75">
      <c r="A213" s="245" t="s">
        <v>417</v>
      </c>
      <c r="B213" s="68" t="s">
        <v>350</v>
      </c>
      <c r="C213" s="66">
        <v>110</v>
      </c>
      <c r="D213" s="58" t="s">
        <v>418</v>
      </c>
      <c r="E213" s="320">
        <f>'Пр.7 Р.П. ЦС. ВР'!E183</f>
        <v>1608.550000000001</v>
      </c>
    </row>
    <row r="214" spans="1:5" ht="12.75" hidden="1">
      <c r="A214" s="64" t="s">
        <v>433</v>
      </c>
      <c r="B214" s="68" t="s">
        <v>350</v>
      </c>
      <c r="C214" s="220">
        <v>112</v>
      </c>
      <c r="D214" s="58"/>
      <c r="E214" s="320">
        <f>'Пр.7 Р.П. ЦС. ВР'!E58</f>
        <v>0</v>
      </c>
    </row>
    <row r="215" spans="1:5" ht="12.75">
      <c r="A215" s="61" t="s">
        <v>175</v>
      </c>
      <c r="B215" s="68" t="s">
        <v>350</v>
      </c>
      <c r="C215" s="1" t="s">
        <v>189</v>
      </c>
      <c r="D215" s="58"/>
      <c r="E215" s="320">
        <f>E216+E217</f>
        <v>1439.38</v>
      </c>
    </row>
    <row r="216" spans="1:5" ht="12.75">
      <c r="A216" s="245" t="s">
        <v>312</v>
      </c>
      <c r="B216" s="68" t="s">
        <v>350</v>
      </c>
      <c r="C216" s="1" t="s">
        <v>189</v>
      </c>
      <c r="D216" s="58" t="s">
        <v>310</v>
      </c>
      <c r="E216" s="320">
        <f>'Пр.7 Р.П. ЦС. ВР'!E59</f>
        <v>1309.5</v>
      </c>
    </row>
    <row r="217" spans="1:5" ht="12.75">
      <c r="A217" s="246" t="s">
        <v>417</v>
      </c>
      <c r="B217" s="68" t="s">
        <v>350</v>
      </c>
      <c r="C217" s="1" t="s">
        <v>189</v>
      </c>
      <c r="D217" s="58" t="s">
        <v>418</v>
      </c>
      <c r="E217" s="320">
        <f>'Пр.7 Р.П. ЦС. ВР'!E185</f>
        <v>129.88</v>
      </c>
    </row>
    <row r="218" spans="1:5" ht="14.25" customHeight="1">
      <c r="A218" s="33" t="s">
        <v>180</v>
      </c>
      <c r="B218" s="68" t="s">
        <v>350</v>
      </c>
      <c r="C218" s="1" t="s">
        <v>184</v>
      </c>
      <c r="D218" s="58"/>
      <c r="E218" s="320">
        <f>E219+E220</f>
        <v>65</v>
      </c>
    </row>
    <row r="219" spans="1:6" s="56" customFormat="1" ht="12.75">
      <c r="A219" s="245" t="s">
        <v>312</v>
      </c>
      <c r="B219" s="68" t="s">
        <v>350</v>
      </c>
      <c r="C219" s="1" t="s">
        <v>184</v>
      </c>
      <c r="D219" s="58" t="s">
        <v>310</v>
      </c>
      <c r="E219" s="320">
        <f>'Пр.7 Р.П. ЦС. ВР'!E60</f>
        <v>20</v>
      </c>
      <c r="F219" s="311"/>
    </row>
    <row r="220" spans="1:5" ht="12.75">
      <c r="A220" s="245" t="s">
        <v>417</v>
      </c>
      <c r="B220" s="68" t="s">
        <v>350</v>
      </c>
      <c r="C220" s="1" t="s">
        <v>184</v>
      </c>
      <c r="D220" s="58" t="s">
        <v>418</v>
      </c>
      <c r="E220" s="320">
        <f>'Пр.7 Р.П. ЦС. ВР'!E186</f>
        <v>45</v>
      </c>
    </row>
    <row r="221" spans="1:6" s="67" customFormat="1" ht="25.5">
      <c r="A221" s="361" t="s">
        <v>267</v>
      </c>
      <c r="B221" s="75" t="s">
        <v>259</v>
      </c>
      <c r="C221" s="1"/>
      <c r="D221" s="58"/>
      <c r="E221" s="320">
        <f>E222</f>
        <v>6314.2</v>
      </c>
      <c r="F221" s="315"/>
    </row>
    <row r="222" spans="1:6" s="67" customFormat="1" ht="12.75">
      <c r="A222" s="360" t="s">
        <v>266</v>
      </c>
      <c r="B222" s="75" t="s">
        <v>259</v>
      </c>
      <c r="C222" s="1" t="s">
        <v>186</v>
      </c>
      <c r="D222" s="58"/>
      <c r="E222" s="320">
        <f>E223</f>
        <v>6314.2</v>
      </c>
      <c r="F222" s="315"/>
    </row>
    <row r="223" spans="1:6" s="67" customFormat="1" ht="12.75">
      <c r="A223" s="245" t="s">
        <v>417</v>
      </c>
      <c r="B223" s="75" t="s">
        <v>259</v>
      </c>
      <c r="C223" s="1" t="s">
        <v>186</v>
      </c>
      <c r="D223" s="58" t="s">
        <v>418</v>
      </c>
      <c r="E223" s="320">
        <f>'Пр.7 Р.П. ЦС. ВР'!E188</f>
        <v>6314.2</v>
      </c>
      <c r="F223" s="315"/>
    </row>
    <row r="224" spans="1:5" ht="12.75">
      <c r="A224" s="74" t="s">
        <v>24</v>
      </c>
      <c r="B224" s="75" t="s">
        <v>510</v>
      </c>
      <c r="C224" s="1"/>
      <c r="D224" s="58"/>
      <c r="E224" s="320">
        <f>E225</f>
        <v>730</v>
      </c>
    </row>
    <row r="225" spans="1:5" ht="25.5">
      <c r="A225" s="61" t="s">
        <v>302</v>
      </c>
      <c r="B225" s="75" t="s">
        <v>510</v>
      </c>
      <c r="C225" s="1" t="s">
        <v>299</v>
      </c>
      <c r="D225" s="58"/>
      <c r="E225" s="320">
        <f>E226</f>
        <v>730</v>
      </c>
    </row>
    <row r="226" spans="1:6" s="67" customFormat="1" ht="12.75">
      <c r="A226" s="247" t="s">
        <v>341</v>
      </c>
      <c r="B226" s="75" t="s">
        <v>510</v>
      </c>
      <c r="C226" s="1" t="s">
        <v>299</v>
      </c>
      <c r="D226" s="58" t="s">
        <v>340</v>
      </c>
      <c r="E226" s="320">
        <f>'Пр.7 Р.П. ЦС. ВР'!E157</f>
        <v>730</v>
      </c>
      <c r="F226" s="315"/>
    </row>
    <row r="227" spans="1:5" ht="39">
      <c r="A227" s="90" t="s">
        <v>511</v>
      </c>
      <c r="B227" s="75" t="s">
        <v>531</v>
      </c>
      <c r="C227" s="1"/>
      <c r="D227" s="58"/>
      <c r="E227" s="320">
        <f>E228</f>
        <v>418</v>
      </c>
    </row>
    <row r="228" spans="1:5" ht="25.5">
      <c r="A228" s="61" t="s">
        <v>302</v>
      </c>
      <c r="B228" s="75" t="s">
        <v>531</v>
      </c>
      <c r="C228" s="1" t="s">
        <v>299</v>
      </c>
      <c r="D228" s="58"/>
      <c r="E228" s="320">
        <f>E229</f>
        <v>418</v>
      </c>
    </row>
    <row r="229" spans="1:5" ht="12.75">
      <c r="A229" s="248" t="s">
        <v>348</v>
      </c>
      <c r="B229" s="75" t="s">
        <v>531</v>
      </c>
      <c r="C229" s="1" t="s">
        <v>299</v>
      </c>
      <c r="D229" s="58" t="s">
        <v>347</v>
      </c>
      <c r="E229" s="320">
        <f>'Пр.7 Р.П. ЦС. ВР'!E292</f>
        <v>418</v>
      </c>
    </row>
    <row r="230" spans="1:5" ht="25.5">
      <c r="A230" s="64" t="s">
        <v>434</v>
      </c>
      <c r="B230" s="70" t="s">
        <v>532</v>
      </c>
      <c r="C230" s="1"/>
      <c r="D230" s="58"/>
      <c r="E230" s="320">
        <f>E231</f>
        <v>563</v>
      </c>
    </row>
    <row r="231" spans="1:5" ht="12.75">
      <c r="A231" s="61" t="s">
        <v>175</v>
      </c>
      <c r="B231" s="70" t="s">
        <v>532</v>
      </c>
      <c r="C231" s="1" t="s">
        <v>189</v>
      </c>
      <c r="D231" s="58"/>
      <c r="E231" s="320">
        <f>E232</f>
        <v>563</v>
      </c>
    </row>
    <row r="232" spans="1:5" ht="12.75">
      <c r="A232" s="245" t="s">
        <v>312</v>
      </c>
      <c r="B232" s="70" t="s">
        <v>532</v>
      </c>
      <c r="C232" s="1" t="s">
        <v>189</v>
      </c>
      <c r="D232" s="58" t="s">
        <v>310</v>
      </c>
      <c r="E232" s="320">
        <f>'Пр.7 Р.П. ЦС. ВР'!E62</f>
        <v>563</v>
      </c>
    </row>
    <row r="233" spans="1:5" ht="12.75">
      <c r="A233" s="64" t="s">
        <v>435</v>
      </c>
      <c r="B233" s="70" t="s">
        <v>533</v>
      </c>
      <c r="C233" s="1"/>
      <c r="D233" s="58"/>
      <c r="E233" s="320">
        <f>E234</f>
        <v>700</v>
      </c>
    </row>
    <row r="234" spans="1:5" ht="12.75">
      <c r="A234" s="61" t="s">
        <v>175</v>
      </c>
      <c r="B234" s="70" t="s">
        <v>533</v>
      </c>
      <c r="C234" s="1" t="s">
        <v>189</v>
      </c>
      <c r="D234" s="58"/>
      <c r="E234" s="320">
        <f>E235</f>
        <v>700</v>
      </c>
    </row>
    <row r="235" spans="1:5" ht="12.75">
      <c r="A235" s="245" t="s">
        <v>312</v>
      </c>
      <c r="B235" s="70" t="s">
        <v>533</v>
      </c>
      <c r="C235" s="1" t="s">
        <v>189</v>
      </c>
      <c r="D235" s="58" t="s">
        <v>310</v>
      </c>
      <c r="E235" s="320">
        <f>'Пр.7 Р.П. ЦС. ВР'!E64</f>
        <v>700</v>
      </c>
    </row>
    <row r="236" spans="1:5" ht="25.5">
      <c r="A236" s="64" t="s">
        <v>429</v>
      </c>
      <c r="B236" s="70" t="s">
        <v>534</v>
      </c>
      <c r="C236" s="1"/>
      <c r="D236" s="58"/>
      <c r="E236" s="320">
        <f>E237</f>
        <v>15.2</v>
      </c>
    </row>
    <row r="237" spans="1:5" ht="16.5" customHeight="1">
      <c r="A237" s="33" t="s">
        <v>180</v>
      </c>
      <c r="B237" s="70" t="s">
        <v>534</v>
      </c>
      <c r="C237" s="1" t="s">
        <v>184</v>
      </c>
      <c r="D237" s="58"/>
      <c r="E237" s="320">
        <f>E238</f>
        <v>15.2</v>
      </c>
    </row>
    <row r="238" spans="1:5" ht="12.75">
      <c r="A238" s="245" t="s">
        <v>312</v>
      </c>
      <c r="B238" s="70" t="s">
        <v>534</v>
      </c>
      <c r="C238" s="1" t="s">
        <v>184</v>
      </c>
      <c r="D238" s="58" t="s">
        <v>310</v>
      </c>
      <c r="E238" s="320">
        <f>'Пр.7 Р.П. ЦС. ВР'!E66</f>
        <v>15.2</v>
      </c>
    </row>
    <row r="239" spans="1:5" ht="12.75">
      <c r="A239" s="61" t="s">
        <v>6</v>
      </c>
      <c r="B239" s="70" t="s">
        <v>7</v>
      </c>
      <c r="C239" s="1"/>
      <c r="D239" s="58"/>
      <c r="E239" s="320">
        <f>E240</f>
        <v>795</v>
      </c>
    </row>
    <row r="240" spans="1:5" ht="12.75">
      <c r="A240" s="61" t="s">
        <v>175</v>
      </c>
      <c r="B240" s="70" t="s">
        <v>7</v>
      </c>
      <c r="C240" s="1" t="s">
        <v>189</v>
      </c>
      <c r="D240" s="58"/>
      <c r="E240" s="320">
        <f>E241</f>
        <v>795</v>
      </c>
    </row>
    <row r="241" spans="1:5" ht="12.75">
      <c r="A241" s="249" t="s">
        <v>301</v>
      </c>
      <c r="B241" s="70" t="s">
        <v>7</v>
      </c>
      <c r="C241" s="1" t="s">
        <v>189</v>
      </c>
      <c r="D241" s="58" t="s">
        <v>300</v>
      </c>
      <c r="E241" s="320">
        <f>'Пр.7 Р.П. ЦС. ВР'!E117</f>
        <v>795</v>
      </c>
    </row>
    <row r="242" spans="1:5" ht="25.5">
      <c r="A242" s="120" t="s">
        <v>162</v>
      </c>
      <c r="B242" s="70" t="s">
        <v>161</v>
      </c>
      <c r="C242" s="1"/>
      <c r="D242" s="58"/>
      <c r="E242" s="320">
        <f>E243</f>
        <v>450</v>
      </c>
    </row>
    <row r="243" spans="1:5" ht="12.75">
      <c r="A243" s="61" t="s">
        <v>175</v>
      </c>
      <c r="B243" s="70" t="s">
        <v>161</v>
      </c>
      <c r="C243" s="1" t="s">
        <v>189</v>
      </c>
      <c r="D243" s="58"/>
      <c r="E243" s="320">
        <f>E244</f>
        <v>450</v>
      </c>
    </row>
    <row r="244" spans="1:5" ht="12.75">
      <c r="A244" s="247" t="s">
        <v>415</v>
      </c>
      <c r="B244" s="70" t="s">
        <v>161</v>
      </c>
      <c r="C244" s="1" t="s">
        <v>189</v>
      </c>
      <c r="D244" s="58" t="s">
        <v>416</v>
      </c>
      <c r="E244" s="320">
        <f>'Пр.7 Р.П. ЦС. ВР'!E112</f>
        <v>450</v>
      </c>
    </row>
    <row r="245" spans="1:5" ht="25.5">
      <c r="A245" s="120" t="s">
        <v>158</v>
      </c>
      <c r="B245" s="70" t="s">
        <v>17</v>
      </c>
      <c r="C245" s="1"/>
      <c r="D245" s="58"/>
      <c r="E245" s="320">
        <f>E246</f>
        <v>1563.9946</v>
      </c>
    </row>
    <row r="246" spans="1:5" ht="12.75">
      <c r="A246" s="61" t="s">
        <v>175</v>
      </c>
      <c r="B246" s="70" t="s">
        <v>17</v>
      </c>
      <c r="C246" s="1" t="s">
        <v>189</v>
      </c>
      <c r="D246" s="58"/>
      <c r="E246" s="320">
        <f>E247+E248</f>
        <v>1563.9946</v>
      </c>
    </row>
    <row r="247" spans="1:5" ht="12.75">
      <c r="A247" s="247" t="s">
        <v>293</v>
      </c>
      <c r="B247" s="70" t="s">
        <v>17</v>
      </c>
      <c r="C247" s="1" t="s">
        <v>189</v>
      </c>
      <c r="D247" s="58" t="s">
        <v>292</v>
      </c>
      <c r="E247" s="320">
        <f>'Пр.7 Р.П. ЦС. ВР'!E125</f>
        <v>768.9982</v>
      </c>
    </row>
    <row r="248" spans="1:5" ht="12.75">
      <c r="A248" s="247" t="s">
        <v>159</v>
      </c>
      <c r="B248" s="70" t="s">
        <v>17</v>
      </c>
      <c r="C248" s="1" t="s">
        <v>189</v>
      </c>
      <c r="D248" s="58" t="s">
        <v>340</v>
      </c>
      <c r="E248" s="320">
        <f>'Пр.7 Р.П. ЦС. ВР'!E155</f>
        <v>794.9964</v>
      </c>
    </row>
    <row r="249" spans="1:5" ht="25.5">
      <c r="A249" s="33" t="s">
        <v>22</v>
      </c>
      <c r="B249" s="70" t="s">
        <v>23</v>
      </c>
      <c r="C249" s="1"/>
      <c r="D249" s="58"/>
      <c r="E249" s="320">
        <f>E250</f>
        <v>1300</v>
      </c>
    </row>
    <row r="250" spans="1:5" ht="12.75">
      <c r="A250" s="61" t="s">
        <v>175</v>
      </c>
      <c r="B250" s="70" t="s">
        <v>23</v>
      </c>
      <c r="C250" s="1" t="s">
        <v>189</v>
      </c>
      <c r="D250" s="58"/>
      <c r="E250" s="320">
        <f>E251</f>
        <v>1300</v>
      </c>
    </row>
    <row r="251" spans="1:5" ht="12.75">
      <c r="A251" s="247" t="s">
        <v>293</v>
      </c>
      <c r="B251" s="70" t="s">
        <v>23</v>
      </c>
      <c r="C251" s="1" t="s">
        <v>189</v>
      </c>
      <c r="D251" s="58" t="s">
        <v>292</v>
      </c>
      <c r="E251" s="320">
        <f>'Пр.7 Р.П. ЦС. ВР'!E128</f>
        <v>1300</v>
      </c>
    </row>
    <row r="252" spans="1:5" ht="12.75">
      <c r="A252" s="78" t="s">
        <v>32</v>
      </c>
      <c r="B252" s="70" t="s">
        <v>31</v>
      </c>
      <c r="C252" s="1"/>
      <c r="D252" s="58"/>
      <c r="E252" s="320">
        <f>E253</f>
        <v>3800</v>
      </c>
    </row>
    <row r="253" spans="1:5" ht="12.75">
      <c r="A253" s="61" t="s">
        <v>175</v>
      </c>
      <c r="B253" s="70" t="s">
        <v>31</v>
      </c>
      <c r="C253" s="1" t="s">
        <v>189</v>
      </c>
      <c r="D253" s="58"/>
      <c r="E253" s="320">
        <f>E254</f>
        <v>3800</v>
      </c>
    </row>
    <row r="254" spans="1:5" ht="12.75">
      <c r="A254" s="245" t="s">
        <v>417</v>
      </c>
      <c r="B254" s="70" t="s">
        <v>31</v>
      </c>
      <c r="C254" s="1" t="s">
        <v>189</v>
      </c>
      <c r="D254" s="58" t="s">
        <v>418</v>
      </c>
      <c r="E254" s="320">
        <f>'Пр.7 Р.П. ЦС. ВР'!E190</f>
        <v>3800</v>
      </c>
    </row>
    <row r="255" spans="1:5" ht="25.5">
      <c r="A255" s="74" t="s">
        <v>33</v>
      </c>
      <c r="B255" s="70" t="s">
        <v>34</v>
      </c>
      <c r="C255" s="1"/>
      <c r="D255" s="58"/>
      <c r="E255" s="320">
        <f>E256</f>
        <v>50</v>
      </c>
    </row>
    <row r="256" spans="1:5" ht="12.75">
      <c r="A256" s="61" t="s">
        <v>175</v>
      </c>
      <c r="B256" s="70" t="s">
        <v>34</v>
      </c>
      <c r="C256" s="1" t="s">
        <v>189</v>
      </c>
      <c r="D256" s="58"/>
      <c r="E256" s="320">
        <f>E257</f>
        <v>50</v>
      </c>
    </row>
    <row r="257" spans="1:5" ht="12.75">
      <c r="A257" s="245" t="s">
        <v>417</v>
      </c>
      <c r="B257" s="70" t="s">
        <v>34</v>
      </c>
      <c r="C257" s="1" t="s">
        <v>189</v>
      </c>
      <c r="D257" s="58" t="s">
        <v>418</v>
      </c>
      <c r="E257" s="320">
        <f>'Пр.7 Р.П. ЦС. ВР'!E192</f>
        <v>50</v>
      </c>
    </row>
    <row r="258" spans="1:5" ht="25.5">
      <c r="A258" s="74" t="s">
        <v>35</v>
      </c>
      <c r="B258" s="70" t="s">
        <v>36</v>
      </c>
      <c r="C258" s="1"/>
      <c r="D258" s="58"/>
      <c r="E258" s="320">
        <f>E259</f>
        <v>525</v>
      </c>
    </row>
    <row r="259" spans="1:5" ht="12.75">
      <c r="A259" s="61" t="s">
        <v>175</v>
      </c>
      <c r="B259" s="70" t="s">
        <v>36</v>
      </c>
      <c r="C259" s="1" t="s">
        <v>189</v>
      </c>
      <c r="D259" s="58"/>
      <c r="E259" s="320">
        <f>E260</f>
        <v>525</v>
      </c>
    </row>
    <row r="260" spans="1:5" ht="12.75">
      <c r="A260" s="245" t="s">
        <v>417</v>
      </c>
      <c r="B260" s="70" t="s">
        <v>36</v>
      </c>
      <c r="C260" s="1" t="s">
        <v>189</v>
      </c>
      <c r="D260" s="58" t="s">
        <v>418</v>
      </c>
      <c r="E260" s="320">
        <f>'Пр.7 Р.П. ЦС. ВР'!E194</f>
        <v>525</v>
      </c>
    </row>
    <row r="261" spans="1:5" ht="12.75" hidden="1">
      <c r="A261" s="293" t="s">
        <v>149</v>
      </c>
      <c r="B261" s="70" t="s">
        <v>136</v>
      </c>
      <c r="C261" s="1"/>
      <c r="D261" s="58"/>
      <c r="E261" s="320">
        <f>E262</f>
        <v>0</v>
      </c>
    </row>
    <row r="262" spans="1:5" ht="12.75" hidden="1">
      <c r="A262" s="64" t="s">
        <v>306</v>
      </c>
      <c r="B262" s="70" t="s">
        <v>136</v>
      </c>
      <c r="C262" s="1" t="s">
        <v>333</v>
      </c>
      <c r="D262" s="58"/>
      <c r="E262" s="320">
        <f>E263</f>
        <v>0</v>
      </c>
    </row>
    <row r="263" spans="1:5" ht="12.75" hidden="1">
      <c r="A263" s="245" t="s">
        <v>417</v>
      </c>
      <c r="B263" s="70" t="s">
        <v>136</v>
      </c>
      <c r="C263" s="1" t="s">
        <v>333</v>
      </c>
      <c r="D263" s="58" t="s">
        <v>418</v>
      </c>
      <c r="E263" s="320"/>
    </row>
    <row r="264" spans="1:5" ht="25.5" hidden="1">
      <c r="A264" s="33" t="s">
        <v>74</v>
      </c>
      <c r="B264" s="75" t="s">
        <v>72</v>
      </c>
      <c r="C264" s="1"/>
      <c r="D264" s="58"/>
      <c r="E264" s="320">
        <f>E265</f>
        <v>0</v>
      </c>
    </row>
    <row r="265" spans="1:5" ht="25.5" hidden="1">
      <c r="A265" s="74" t="s">
        <v>295</v>
      </c>
      <c r="B265" s="75" t="s">
        <v>72</v>
      </c>
      <c r="C265" s="1" t="s">
        <v>294</v>
      </c>
      <c r="D265" s="58"/>
      <c r="E265" s="320">
        <f>E266</f>
        <v>0</v>
      </c>
    </row>
    <row r="266" spans="1:5" ht="12.75" hidden="1">
      <c r="A266" s="247" t="s">
        <v>293</v>
      </c>
      <c r="B266" s="75" t="s">
        <v>72</v>
      </c>
      <c r="C266" s="1" t="s">
        <v>294</v>
      </c>
      <c r="D266" s="58" t="s">
        <v>292</v>
      </c>
      <c r="E266" s="320">
        <f>'Пр.7 Р.П. ЦС. ВР'!E130</f>
        <v>0</v>
      </c>
    </row>
    <row r="267" spans="1:5" ht="12.75" hidden="1">
      <c r="A267" s="71" t="s">
        <v>90</v>
      </c>
      <c r="B267" s="68" t="s">
        <v>72</v>
      </c>
      <c r="C267" s="1"/>
      <c r="D267" s="58"/>
      <c r="E267" s="320">
        <f>E268</f>
        <v>0</v>
      </c>
    </row>
    <row r="268" spans="1:5" ht="12.75" hidden="1">
      <c r="A268" s="64" t="s">
        <v>306</v>
      </c>
      <c r="B268" s="68" t="s">
        <v>72</v>
      </c>
      <c r="C268" s="1" t="s">
        <v>333</v>
      </c>
      <c r="D268" s="58"/>
      <c r="E268" s="320">
        <f>E269</f>
        <v>0</v>
      </c>
    </row>
    <row r="269" spans="1:5" ht="12.75" hidden="1">
      <c r="A269" s="245" t="s">
        <v>312</v>
      </c>
      <c r="B269" s="68" t="s">
        <v>72</v>
      </c>
      <c r="C269" s="1" t="s">
        <v>333</v>
      </c>
      <c r="D269" s="58" t="s">
        <v>310</v>
      </c>
      <c r="E269" s="320">
        <f>'Пр.7 Р.П. ЦС. ВР'!E68</f>
        <v>0</v>
      </c>
    </row>
    <row r="270" spans="1:5" ht="12.75" hidden="1">
      <c r="A270" s="61" t="s">
        <v>102</v>
      </c>
      <c r="B270" s="1" t="s">
        <v>101</v>
      </c>
      <c r="C270" s="1"/>
      <c r="D270" s="58"/>
      <c r="E270" s="320">
        <f>E271</f>
        <v>0</v>
      </c>
    </row>
    <row r="271" spans="1:5" ht="12.75" hidden="1">
      <c r="A271" s="64" t="s">
        <v>306</v>
      </c>
      <c r="B271" s="1" t="s">
        <v>101</v>
      </c>
      <c r="C271" s="1" t="s">
        <v>333</v>
      </c>
      <c r="D271" s="58"/>
      <c r="E271" s="320">
        <f>E272</f>
        <v>0</v>
      </c>
    </row>
    <row r="272" spans="1:5" ht="12.75" hidden="1">
      <c r="A272" s="64" t="s">
        <v>288</v>
      </c>
      <c r="B272" s="1" t="s">
        <v>101</v>
      </c>
      <c r="C272" s="1" t="s">
        <v>333</v>
      </c>
      <c r="D272" s="58" t="s">
        <v>287</v>
      </c>
      <c r="E272" s="320">
        <f>'Пр.7 Р.П. ЦС. ВР'!E282</f>
        <v>0</v>
      </c>
    </row>
    <row r="273" spans="1:5" ht="12.75">
      <c r="A273" s="294" t="s">
        <v>140</v>
      </c>
      <c r="B273" s="70" t="s">
        <v>139</v>
      </c>
      <c r="C273" s="1"/>
      <c r="D273" s="58"/>
      <c r="E273" s="320">
        <f>E274</f>
        <v>293.5936</v>
      </c>
    </row>
    <row r="274" spans="1:5" ht="12.75">
      <c r="A274" s="61" t="s">
        <v>175</v>
      </c>
      <c r="B274" s="70" t="s">
        <v>139</v>
      </c>
      <c r="C274" s="1" t="s">
        <v>189</v>
      </c>
      <c r="D274" s="58"/>
      <c r="E274" s="320">
        <f>E275</f>
        <v>293.5936</v>
      </c>
    </row>
    <row r="275" spans="1:5" ht="12.75">
      <c r="A275" s="245" t="s">
        <v>341</v>
      </c>
      <c r="B275" s="70" t="s">
        <v>139</v>
      </c>
      <c r="C275" s="1" t="s">
        <v>189</v>
      </c>
      <c r="D275" s="58" t="s">
        <v>340</v>
      </c>
      <c r="E275" s="320">
        <f>'Пр.7 Р.П. ЦС. ВР'!E159</f>
        <v>293.5936</v>
      </c>
    </row>
    <row r="276" spans="1:5" ht="12.75">
      <c r="A276" s="74" t="s">
        <v>209</v>
      </c>
      <c r="B276" s="70" t="s">
        <v>210</v>
      </c>
      <c r="C276" s="1"/>
      <c r="D276" s="58"/>
      <c r="E276" s="320">
        <f>E277</f>
        <v>700</v>
      </c>
    </row>
    <row r="277" spans="1:5" ht="12.75">
      <c r="A277" s="61" t="s">
        <v>175</v>
      </c>
      <c r="B277" s="70" t="s">
        <v>210</v>
      </c>
      <c r="C277" s="1" t="s">
        <v>189</v>
      </c>
      <c r="D277" s="58"/>
      <c r="E277" s="320">
        <f>E278</f>
        <v>700</v>
      </c>
    </row>
    <row r="278" spans="1:5" ht="12.75">
      <c r="A278" s="245" t="s">
        <v>417</v>
      </c>
      <c r="B278" s="70" t="s">
        <v>210</v>
      </c>
      <c r="C278" s="1" t="s">
        <v>189</v>
      </c>
      <c r="D278" s="58" t="s">
        <v>418</v>
      </c>
      <c r="E278" s="320">
        <f>'Пр.7 Р.П. ЦС. ВР'!E200</f>
        <v>700</v>
      </c>
    </row>
    <row r="279" spans="1:5" ht="25.5">
      <c r="A279" s="359" t="s">
        <v>265</v>
      </c>
      <c r="B279" s="70" t="s">
        <v>249</v>
      </c>
      <c r="C279" s="1"/>
      <c r="D279" s="58"/>
      <c r="E279" s="320">
        <f>E280</f>
        <v>182</v>
      </c>
    </row>
    <row r="280" spans="1:5" ht="15.75" customHeight="1">
      <c r="A280" s="61" t="s">
        <v>176</v>
      </c>
      <c r="B280" s="70" t="s">
        <v>249</v>
      </c>
      <c r="C280" s="1" t="s">
        <v>189</v>
      </c>
      <c r="D280" s="58"/>
      <c r="E280" s="320">
        <f>E281</f>
        <v>182</v>
      </c>
    </row>
    <row r="281" spans="1:5" ht="12.75">
      <c r="A281" s="358" t="s">
        <v>348</v>
      </c>
      <c r="B281" s="70" t="s">
        <v>249</v>
      </c>
      <c r="C281" s="1" t="s">
        <v>189</v>
      </c>
      <c r="D281" s="58" t="s">
        <v>347</v>
      </c>
      <c r="E281" s="320">
        <f>'Пр.7 Р.П. ЦС. ВР'!E294</f>
        <v>182</v>
      </c>
    </row>
    <row r="282" spans="1:5" ht="25.5">
      <c r="A282" s="64" t="s">
        <v>529</v>
      </c>
      <c r="B282" s="70" t="s">
        <v>351</v>
      </c>
      <c r="C282" s="1"/>
      <c r="D282" s="58"/>
      <c r="E282" s="320">
        <f>E283</f>
        <v>400</v>
      </c>
    </row>
    <row r="283" spans="1:5" ht="12.75">
      <c r="A283" s="64" t="s">
        <v>430</v>
      </c>
      <c r="B283" s="70" t="s">
        <v>351</v>
      </c>
      <c r="C283" s="1" t="s">
        <v>58</v>
      </c>
      <c r="D283" s="58"/>
      <c r="E283" s="320">
        <f>E284</f>
        <v>400</v>
      </c>
    </row>
    <row r="284" spans="1:5" ht="12.75">
      <c r="A284" s="250" t="s">
        <v>361</v>
      </c>
      <c r="B284" s="70" t="s">
        <v>351</v>
      </c>
      <c r="C284" s="1" t="s">
        <v>58</v>
      </c>
      <c r="D284" s="58" t="s">
        <v>352</v>
      </c>
      <c r="E284" s="320">
        <f>'Пр.7 Р.П. ЦС. ВР'!E52</f>
        <v>400</v>
      </c>
    </row>
    <row r="285" spans="1:5" ht="25.5">
      <c r="A285" s="78" t="s">
        <v>10</v>
      </c>
      <c r="B285" s="68" t="s">
        <v>9</v>
      </c>
      <c r="C285" s="1"/>
      <c r="D285" s="58"/>
      <c r="E285" s="320">
        <f>E286+E289+E290</f>
        <v>499.757</v>
      </c>
    </row>
    <row r="286" spans="1:5" ht="12.75">
      <c r="A286" s="71" t="s">
        <v>177</v>
      </c>
      <c r="B286" s="68" t="s">
        <v>9</v>
      </c>
      <c r="C286" s="1" t="s">
        <v>178</v>
      </c>
      <c r="D286" s="58"/>
      <c r="E286" s="320">
        <f>E287</f>
        <v>481.757</v>
      </c>
    </row>
    <row r="287" spans="1:5" ht="12.75">
      <c r="A287" s="244" t="s">
        <v>499</v>
      </c>
      <c r="B287" s="68" t="s">
        <v>9</v>
      </c>
      <c r="C287" s="1" t="s">
        <v>178</v>
      </c>
      <c r="D287" s="58" t="s">
        <v>500</v>
      </c>
      <c r="E287" s="320">
        <f>'Пр.7 Р.П. ЦС. ВР'!E76</f>
        <v>481.757</v>
      </c>
    </row>
    <row r="288" spans="1:6" s="56" customFormat="1" ht="12.75" hidden="1">
      <c r="A288" s="64" t="s">
        <v>433</v>
      </c>
      <c r="B288" s="68" t="s">
        <v>9</v>
      </c>
      <c r="C288" s="1" t="s">
        <v>355</v>
      </c>
      <c r="D288" s="58"/>
      <c r="E288" s="320">
        <f>E289</f>
        <v>0</v>
      </c>
      <c r="F288" s="311"/>
    </row>
    <row r="289" spans="1:6" s="56" customFormat="1" ht="12.75" hidden="1">
      <c r="A289" s="244" t="s">
        <v>499</v>
      </c>
      <c r="B289" s="68" t="s">
        <v>9</v>
      </c>
      <c r="C289" s="1" t="s">
        <v>355</v>
      </c>
      <c r="D289" s="58" t="s">
        <v>500</v>
      </c>
      <c r="E289" s="320">
        <f>'Пр.7 Р.П. ЦС. ВР'!E77</f>
        <v>0</v>
      </c>
      <c r="F289" s="311"/>
    </row>
    <row r="290" spans="1:5" ht="12.75">
      <c r="A290" s="61" t="s">
        <v>175</v>
      </c>
      <c r="B290" s="68" t="s">
        <v>9</v>
      </c>
      <c r="C290" s="1" t="s">
        <v>189</v>
      </c>
      <c r="D290" s="58"/>
      <c r="E290" s="320">
        <f>E291</f>
        <v>18</v>
      </c>
    </row>
    <row r="291" spans="1:5" ht="12.75">
      <c r="A291" s="244" t="s">
        <v>499</v>
      </c>
      <c r="B291" s="68" t="s">
        <v>9</v>
      </c>
      <c r="C291" s="1" t="s">
        <v>189</v>
      </c>
      <c r="D291" s="58" t="s">
        <v>500</v>
      </c>
      <c r="E291" s="320">
        <f>'Пр.7 Р.П. ЦС. ВР'!E78</f>
        <v>18</v>
      </c>
    </row>
    <row r="292" spans="1:5" ht="12.75" hidden="1">
      <c r="A292" s="61" t="s">
        <v>102</v>
      </c>
      <c r="B292" s="1" t="s">
        <v>105</v>
      </c>
      <c r="C292" s="1"/>
      <c r="D292" s="58"/>
      <c r="E292" s="320">
        <f>E293</f>
        <v>0</v>
      </c>
    </row>
    <row r="293" spans="1:5" ht="12.75" hidden="1">
      <c r="A293" s="64" t="s">
        <v>306</v>
      </c>
      <c r="B293" s="1" t="s">
        <v>105</v>
      </c>
      <c r="C293" s="1" t="s">
        <v>333</v>
      </c>
      <c r="D293" s="58"/>
      <c r="E293" s="320">
        <f>E294</f>
        <v>0</v>
      </c>
    </row>
    <row r="294" spans="1:5" ht="12.75" hidden="1">
      <c r="A294" s="64" t="s">
        <v>288</v>
      </c>
      <c r="B294" s="1" t="s">
        <v>105</v>
      </c>
      <c r="C294" s="1" t="s">
        <v>333</v>
      </c>
      <c r="D294" s="58" t="s">
        <v>287</v>
      </c>
      <c r="E294" s="320">
        <f>'Пр.7 Р.П. ЦС. ВР'!E284</f>
        <v>0</v>
      </c>
    </row>
    <row r="295" spans="1:5" ht="25.5" hidden="1">
      <c r="A295" s="64" t="s">
        <v>156</v>
      </c>
      <c r="B295" s="1" t="s">
        <v>135</v>
      </c>
      <c r="C295" s="1"/>
      <c r="D295" s="58"/>
      <c r="E295" s="320">
        <f>E296</f>
        <v>0</v>
      </c>
    </row>
    <row r="296" spans="1:5" ht="12.75" hidden="1">
      <c r="A296" s="64" t="s">
        <v>306</v>
      </c>
      <c r="B296" s="1" t="s">
        <v>135</v>
      </c>
      <c r="C296" s="1" t="s">
        <v>333</v>
      </c>
      <c r="D296" s="58"/>
      <c r="E296" s="320">
        <f>E297+E298</f>
        <v>0</v>
      </c>
    </row>
    <row r="297" spans="1:5" ht="12.75" hidden="1">
      <c r="A297" s="64" t="s">
        <v>417</v>
      </c>
      <c r="B297" s="1" t="s">
        <v>135</v>
      </c>
      <c r="C297" s="1" t="s">
        <v>333</v>
      </c>
      <c r="D297" s="58" t="s">
        <v>418</v>
      </c>
      <c r="E297" s="320">
        <f>'Пр.7 Р.П. ЦС. ВР'!E196</f>
        <v>0</v>
      </c>
    </row>
    <row r="298" spans="1:5" ht="12.75" hidden="1">
      <c r="A298" s="64" t="s">
        <v>288</v>
      </c>
      <c r="B298" s="1" t="s">
        <v>135</v>
      </c>
      <c r="C298" s="1" t="s">
        <v>333</v>
      </c>
      <c r="D298" s="58" t="s">
        <v>287</v>
      </c>
      <c r="E298" s="320">
        <f>'Пр.7 Р.П. ЦС. ВР'!E286</f>
        <v>0</v>
      </c>
    </row>
    <row r="299" spans="1:5" ht="25.5" hidden="1">
      <c r="A299" s="65" t="s">
        <v>334</v>
      </c>
      <c r="B299" s="1" t="s">
        <v>131</v>
      </c>
      <c r="C299" s="1"/>
      <c r="D299" s="58"/>
      <c r="E299" s="320">
        <f>E300+E302</f>
        <v>0</v>
      </c>
    </row>
    <row r="300" spans="1:5" ht="12.75" hidden="1">
      <c r="A300" s="64" t="s">
        <v>432</v>
      </c>
      <c r="B300" s="1" t="s">
        <v>131</v>
      </c>
      <c r="C300" s="1" t="s">
        <v>330</v>
      </c>
      <c r="D300" s="58"/>
      <c r="E300" s="320">
        <f>E301</f>
        <v>0</v>
      </c>
    </row>
    <row r="301" spans="1:5" ht="12.75" hidden="1">
      <c r="A301" s="78" t="s">
        <v>286</v>
      </c>
      <c r="B301" s="1" t="s">
        <v>131</v>
      </c>
      <c r="C301" s="1" t="s">
        <v>330</v>
      </c>
      <c r="D301" s="58" t="s">
        <v>285</v>
      </c>
      <c r="E301" s="320">
        <f>'Пр.7 Р.П. ЦС. ВР'!E228</f>
        <v>0</v>
      </c>
    </row>
    <row r="302" spans="1:5" ht="25.5" hidden="1">
      <c r="A302" s="65" t="s">
        <v>334</v>
      </c>
      <c r="B302" s="1" t="s">
        <v>131</v>
      </c>
      <c r="C302" s="1" t="s">
        <v>337</v>
      </c>
      <c r="D302" s="58"/>
      <c r="E302" s="320">
        <f>E303</f>
        <v>0</v>
      </c>
    </row>
    <row r="303" spans="1:5" ht="12.75" hidden="1">
      <c r="A303" s="78" t="s">
        <v>286</v>
      </c>
      <c r="B303" s="1" t="s">
        <v>131</v>
      </c>
      <c r="C303" s="1" t="s">
        <v>337</v>
      </c>
      <c r="D303" s="58" t="s">
        <v>285</v>
      </c>
      <c r="E303" s="320">
        <f>'Пр.7 Р.П. ЦС. ВР'!E229</f>
        <v>0</v>
      </c>
    </row>
    <row r="304" spans="1:5" ht="12.75" hidden="1">
      <c r="A304" s="78" t="s">
        <v>130</v>
      </c>
      <c r="B304" s="1" t="s">
        <v>129</v>
      </c>
      <c r="C304" s="1"/>
      <c r="D304" s="58"/>
      <c r="E304" s="320">
        <f>E305</f>
        <v>0</v>
      </c>
    </row>
    <row r="305" spans="1:5" ht="12.75" hidden="1">
      <c r="A305" s="64" t="s">
        <v>306</v>
      </c>
      <c r="B305" s="1" t="s">
        <v>129</v>
      </c>
      <c r="C305" s="1" t="s">
        <v>333</v>
      </c>
      <c r="D305" s="58"/>
      <c r="E305" s="320">
        <f>E306</f>
        <v>0</v>
      </c>
    </row>
    <row r="306" spans="1:5" ht="12.75" hidden="1">
      <c r="A306" s="78" t="s">
        <v>286</v>
      </c>
      <c r="B306" s="1" t="s">
        <v>129</v>
      </c>
      <c r="C306" s="1" t="s">
        <v>333</v>
      </c>
      <c r="D306" s="58" t="s">
        <v>285</v>
      </c>
      <c r="E306" s="320">
        <f>'Пр.7 Р.П. ЦС. ВР'!E231</f>
        <v>0</v>
      </c>
    </row>
    <row r="307" spans="1:5" ht="12.75" hidden="1">
      <c r="A307" s="294" t="s">
        <v>137</v>
      </c>
      <c r="B307" s="70" t="s">
        <v>138</v>
      </c>
      <c r="C307" s="99"/>
      <c r="D307" s="58"/>
      <c r="E307" s="320">
        <f>E308</f>
        <v>0</v>
      </c>
    </row>
    <row r="308" spans="1:5" ht="12.75" hidden="1">
      <c r="A308" s="294" t="s">
        <v>137</v>
      </c>
      <c r="B308" s="70" t="s">
        <v>138</v>
      </c>
      <c r="C308" s="99" t="s">
        <v>333</v>
      </c>
      <c r="D308" s="58"/>
      <c r="E308" s="320">
        <f>E309</f>
        <v>0</v>
      </c>
    </row>
    <row r="309" spans="1:5" ht="12.75" hidden="1">
      <c r="A309" s="64" t="s">
        <v>341</v>
      </c>
      <c r="B309" s="70" t="s">
        <v>138</v>
      </c>
      <c r="C309" s="99" t="s">
        <v>333</v>
      </c>
      <c r="D309" s="58" t="s">
        <v>340</v>
      </c>
      <c r="E309" s="320">
        <f>'Пр.7 Р.П. ЦС. ВР'!E161</f>
        <v>0</v>
      </c>
    </row>
    <row r="310" spans="1:5" ht="12.75" hidden="1">
      <c r="A310" s="64" t="s">
        <v>92</v>
      </c>
      <c r="B310" s="68" t="s">
        <v>91</v>
      </c>
      <c r="C310" s="1"/>
      <c r="D310" s="58"/>
      <c r="E310" s="320">
        <f>E311</f>
        <v>0</v>
      </c>
    </row>
    <row r="311" spans="1:5" ht="12.75" hidden="1">
      <c r="A311" s="64" t="s">
        <v>306</v>
      </c>
      <c r="B311" s="68" t="s">
        <v>91</v>
      </c>
      <c r="C311" s="58" t="s">
        <v>333</v>
      </c>
      <c r="D311" s="58"/>
      <c r="E311" s="320">
        <f>E312</f>
        <v>0</v>
      </c>
    </row>
    <row r="312" spans="1:5" ht="12.75" hidden="1">
      <c r="A312" s="245" t="s">
        <v>312</v>
      </c>
      <c r="B312" s="68" t="s">
        <v>91</v>
      </c>
      <c r="C312" s="58" t="s">
        <v>333</v>
      </c>
      <c r="D312" s="58" t="s">
        <v>310</v>
      </c>
      <c r="E312" s="320">
        <f>'Пр.7 Р.П. ЦС. ВР'!E70</f>
        <v>0</v>
      </c>
    </row>
    <row r="313" spans="1:5" ht="12.75" hidden="1">
      <c r="A313" s="61" t="s">
        <v>87</v>
      </c>
      <c r="B313" s="1" t="s">
        <v>86</v>
      </c>
      <c r="C313" s="1"/>
      <c r="D313" s="58"/>
      <c r="E313" s="320">
        <f>E314</f>
        <v>0</v>
      </c>
    </row>
    <row r="314" spans="1:5" ht="12.75" hidden="1">
      <c r="A314" s="61" t="s">
        <v>335</v>
      </c>
      <c r="B314" s="1" t="s">
        <v>86</v>
      </c>
      <c r="C314" s="1" t="s">
        <v>336</v>
      </c>
      <c r="D314" s="58"/>
      <c r="E314" s="320">
        <f>E315</f>
        <v>0</v>
      </c>
    </row>
    <row r="315" spans="1:5" ht="12.75" hidden="1">
      <c r="A315" s="78" t="s">
        <v>286</v>
      </c>
      <c r="B315" s="1" t="s">
        <v>86</v>
      </c>
      <c r="C315" s="1" t="s">
        <v>336</v>
      </c>
      <c r="D315" s="58" t="s">
        <v>285</v>
      </c>
      <c r="E315" s="320">
        <f>'Пр.7 Р.П. ЦС. ВР'!E233</f>
        <v>0</v>
      </c>
    </row>
    <row r="316" spans="1:5" ht="12.75" hidden="1">
      <c r="A316" s="64" t="s">
        <v>89</v>
      </c>
      <c r="B316" s="75" t="s">
        <v>88</v>
      </c>
      <c r="C316" s="1"/>
      <c r="D316" s="58"/>
      <c r="E316" s="320">
        <f>E317</f>
        <v>0</v>
      </c>
    </row>
    <row r="317" spans="1:5" ht="12.75" hidden="1">
      <c r="A317" s="64" t="s">
        <v>306</v>
      </c>
      <c r="B317" s="75" t="s">
        <v>88</v>
      </c>
      <c r="C317" s="1" t="s">
        <v>333</v>
      </c>
      <c r="D317" s="58"/>
      <c r="E317" s="320">
        <f>E318</f>
        <v>0</v>
      </c>
    </row>
    <row r="318" spans="1:5" ht="12.75" hidden="1">
      <c r="A318" s="245" t="s">
        <v>417</v>
      </c>
      <c r="B318" s="75" t="s">
        <v>88</v>
      </c>
      <c r="C318" s="76">
        <v>244</v>
      </c>
      <c r="D318" s="58" t="s">
        <v>418</v>
      </c>
      <c r="E318" s="320">
        <f>'Пр.7 Р.П. ЦС. ВР'!E198</f>
        <v>0</v>
      </c>
    </row>
    <row r="319" spans="1:5" ht="12.75">
      <c r="A319" s="405" t="s">
        <v>284</v>
      </c>
      <c r="B319" s="406"/>
      <c r="C319" s="406"/>
      <c r="D319" s="407"/>
      <c r="E319" s="325">
        <f>E12+E42+E63+E84+E119+E143+E164+E169+E184+E204+E174+E179</f>
        <v>90674.86575</v>
      </c>
    </row>
    <row r="321" ht="12.75">
      <c r="E321" s="326"/>
    </row>
    <row r="324" ht="12.75">
      <c r="E324" s="326"/>
    </row>
    <row r="330" spans="1:6" s="260" customFormat="1" ht="12.75">
      <c r="A330" s="202"/>
      <c r="B330" s="257"/>
      <c r="C330" s="258"/>
      <c r="D330" s="259"/>
      <c r="E330" s="328"/>
      <c r="F330" s="319"/>
    </row>
  </sheetData>
  <sheetProtection/>
  <mergeCells count="4">
    <mergeCell ref="A8:E8"/>
    <mergeCell ref="A319:D319"/>
    <mergeCell ref="B3:E3"/>
    <mergeCell ref="D4:E4"/>
  </mergeCells>
  <printOptions/>
  <pageMargins left="0.5118110236220472" right="0" top="0" bottom="0" header="0" footer="0"/>
  <pageSetup fitToHeight="50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305"/>
  <sheetViews>
    <sheetView view="pageBreakPreview" zoomScale="60" zoomScaleNormal="75" zoomScalePageLayoutView="0" workbookViewId="0" topLeftCell="A1">
      <selection activeCell="E4" sqref="E4"/>
    </sheetView>
  </sheetViews>
  <sheetFormatPr defaultColWidth="9.140625" defaultRowHeight="15"/>
  <cols>
    <col min="1" max="1" width="66.421875" style="91" customWidth="1"/>
    <col min="2" max="2" width="7.421875" style="49" customWidth="1"/>
    <col min="3" max="3" width="12.140625" style="49" customWidth="1"/>
    <col min="4" max="4" width="10.140625" style="49" customWidth="1"/>
    <col min="5" max="5" width="16.140625" style="369" customWidth="1"/>
    <col min="6" max="19" width="8.8515625" style="48" hidden="1" customWidth="1"/>
    <col min="20" max="16384" width="8.8515625" style="48" customWidth="1"/>
  </cols>
  <sheetData>
    <row r="1" ht="12.75">
      <c r="E1" s="366" t="s">
        <v>327</v>
      </c>
    </row>
    <row r="2" ht="12.75">
      <c r="E2" s="366" t="s">
        <v>326</v>
      </c>
    </row>
    <row r="3" ht="12.75">
      <c r="E3" s="367" t="s">
        <v>466</v>
      </c>
    </row>
    <row r="4" ht="12.75">
      <c r="E4" s="367" t="s">
        <v>114</v>
      </c>
    </row>
    <row r="5" ht="12.75">
      <c r="E5" s="366" t="s">
        <v>47</v>
      </c>
    </row>
    <row r="6" ht="12.75">
      <c r="E6" s="368"/>
    </row>
    <row r="7" spans="1:5" s="144" customFormat="1" ht="15.75">
      <c r="A7" s="410" t="s">
        <v>169</v>
      </c>
      <c r="B7" s="410"/>
      <c r="C7" s="410"/>
      <c r="D7" s="410"/>
      <c r="E7" s="410"/>
    </row>
    <row r="8" ht="9" customHeight="1"/>
    <row r="9" spans="1:5" s="52" customFormat="1" ht="38.25">
      <c r="A9" s="50" t="s">
        <v>325</v>
      </c>
      <c r="B9" s="50" t="s">
        <v>322</v>
      </c>
      <c r="C9" s="51" t="s">
        <v>324</v>
      </c>
      <c r="D9" s="51" t="s">
        <v>323</v>
      </c>
      <c r="E9" s="370" t="s">
        <v>321</v>
      </c>
    </row>
    <row r="10" spans="1:5" s="49" customFormat="1" ht="12.75">
      <c r="A10" s="53"/>
      <c r="B10" s="50"/>
      <c r="C10" s="51"/>
      <c r="D10" s="51"/>
      <c r="E10" s="370"/>
    </row>
    <row r="11" spans="1:5" s="134" customFormat="1" ht="15">
      <c r="A11" s="121" t="s">
        <v>358</v>
      </c>
      <c r="B11" s="123" t="s">
        <v>357</v>
      </c>
      <c r="C11" s="122"/>
      <c r="D11" s="122"/>
      <c r="E11" s="371">
        <f>E12+E17+E38+E48+E53+E43</f>
        <v>23652.356200000002</v>
      </c>
    </row>
    <row r="12" spans="1:5" s="134" customFormat="1" ht="42.75">
      <c r="A12" s="127" t="s">
        <v>314</v>
      </c>
      <c r="B12" s="126" t="s">
        <v>313</v>
      </c>
      <c r="C12" s="142"/>
      <c r="D12" s="142"/>
      <c r="E12" s="372">
        <f>E13</f>
        <v>100</v>
      </c>
    </row>
    <row r="13" spans="1:5" s="59" customFormat="1" ht="25.5">
      <c r="A13" s="53" t="s">
        <v>528</v>
      </c>
      <c r="B13" s="73" t="s">
        <v>313</v>
      </c>
      <c r="C13" s="72" t="s">
        <v>320</v>
      </c>
      <c r="D13" s="72"/>
      <c r="E13" s="373">
        <f>E14</f>
        <v>100</v>
      </c>
    </row>
    <row r="14" spans="1:5" s="59" customFormat="1" ht="12.75">
      <c r="A14" s="55" t="s">
        <v>316</v>
      </c>
      <c r="B14" s="73" t="s">
        <v>313</v>
      </c>
      <c r="C14" s="51" t="s">
        <v>315</v>
      </c>
      <c r="D14" s="51"/>
      <c r="E14" s="370">
        <f>E15</f>
        <v>100</v>
      </c>
    </row>
    <row r="15" spans="1:5" ht="38.25">
      <c r="A15" s="71" t="s">
        <v>298</v>
      </c>
      <c r="B15" s="69" t="s">
        <v>313</v>
      </c>
      <c r="C15" s="68" t="s">
        <v>308</v>
      </c>
      <c r="D15" s="68"/>
      <c r="E15" s="374">
        <f>E16</f>
        <v>100</v>
      </c>
    </row>
    <row r="16" spans="1:5" ht="28.5" customHeight="1">
      <c r="A16" s="61" t="s">
        <v>176</v>
      </c>
      <c r="B16" s="69" t="s">
        <v>313</v>
      </c>
      <c r="C16" s="68" t="s">
        <v>308</v>
      </c>
      <c r="D16" s="68">
        <v>240</v>
      </c>
      <c r="E16" s="374">
        <v>100</v>
      </c>
    </row>
    <row r="17" spans="1:5" s="143" customFormat="1" ht="57">
      <c r="A17" s="121" t="s">
        <v>305</v>
      </c>
      <c r="B17" s="123" t="s">
        <v>304</v>
      </c>
      <c r="C17" s="122"/>
      <c r="D17" s="122"/>
      <c r="E17" s="371">
        <f>E18+E26</f>
        <v>14476.8062</v>
      </c>
    </row>
    <row r="18" spans="1:5" s="59" customFormat="1" ht="38.25">
      <c r="A18" s="53" t="s">
        <v>502</v>
      </c>
      <c r="B18" s="50" t="s">
        <v>304</v>
      </c>
      <c r="C18" s="51" t="s">
        <v>270</v>
      </c>
      <c r="D18" s="51"/>
      <c r="E18" s="370">
        <f>E19</f>
        <v>1015.19</v>
      </c>
    </row>
    <row r="19" spans="1:5" s="56" customFormat="1" ht="63.75">
      <c r="A19" s="55" t="s">
        <v>503</v>
      </c>
      <c r="B19" s="50" t="s">
        <v>304</v>
      </c>
      <c r="C19" s="51" t="s">
        <v>277</v>
      </c>
      <c r="D19" s="51"/>
      <c r="E19" s="370">
        <f>E20+E23</f>
        <v>1015.19</v>
      </c>
    </row>
    <row r="20" spans="1:5" s="59" customFormat="1" ht="102">
      <c r="A20" s="61" t="s">
        <v>504</v>
      </c>
      <c r="B20" s="58" t="s">
        <v>304</v>
      </c>
      <c r="C20" s="1" t="s">
        <v>505</v>
      </c>
      <c r="D20" s="1"/>
      <c r="E20" s="375">
        <f>E21+E22</f>
        <v>513.09</v>
      </c>
    </row>
    <row r="21" spans="1:5" s="59" customFormat="1" ht="18.75" customHeight="1">
      <c r="A21" s="71" t="s">
        <v>177</v>
      </c>
      <c r="B21" s="58" t="s">
        <v>304</v>
      </c>
      <c r="C21" s="1" t="s">
        <v>505</v>
      </c>
      <c r="D21" s="1" t="s">
        <v>178</v>
      </c>
      <c r="E21" s="375">
        <f>365.1+111.8+2.8</f>
        <v>479.70000000000005</v>
      </c>
    </row>
    <row r="22" spans="1:5" s="59" customFormat="1" ht="28.5" customHeight="1">
      <c r="A22" s="61" t="s">
        <v>176</v>
      </c>
      <c r="B22" s="58" t="s">
        <v>304</v>
      </c>
      <c r="C22" s="1" t="s">
        <v>505</v>
      </c>
      <c r="D22" s="68">
        <v>240</v>
      </c>
      <c r="E22" s="375">
        <f>8+4+1+9.19+11.2</f>
        <v>33.39</v>
      </c>
    </row>
    <row r="23" spans="1:5" s="59" customFormat="1" ht="78.75" customHeight="1">
      <c r="A23" s="61" t="s">
        <v>507</v>
      </c>
      <c r="B23" s="58" t="s">
        <v>304</v>
      </c>
      <c r="C23" s="1" t="s">
        <v>506</v>
      </c>
      <c r="D23" s="1"/>
      <c r="E23" s="375">
        <f>E24+E25</f>
        <v>502.09999999999997</v>
      </c>
    </row>
    <row r="24" spans="1:5" s="59" customFormat="1" ht="25.5">
      <c r="A24" s="71" t="s">
        <v>177</v>
      </c>
      <c r="B24" s="58" t="s">
        <v>304</v>
      </c>
      <c r="C24" s="1" t="s">
        <v>506</v>
      </c>
      <c r="D24" s="1" t="s">
        <v>178</v>
      </c>
      <c r="E24" s="375">
        <f>362.9+110+4.5</f>
        <v>477.4</v>
      </c>
    </row>
    <row r="25" spans="1:5" s="59" customFormat="1" ht="28.5" customHeight="1">
      <c r="A25" s="61" t="s">
        <v>176</v>
      </c>
      <c r="B25" s="58" t="s">
        <v>304</v>
      </c>
      <c r="C25" s="1" t="s">
        <v>506</v>
      </c>
      <c r="D25" s="68">
        <v>240</v>
      </c>
      <c r="E25" s="375">
        <f>5+3.5+1+7+8.2</f>
        <v>24.7</v>
      </c>
    </row>
    <row r="26" spans="1:5" ht="25.5">
      <c r="A26" s="53" t="s">
        <v>528</v>
      </c>
      <c r="B26" s="50" t="s">
        <v>304</v>
      </c>
      <c r="C26" s="72" t="s">
        <v>320</v>
      </c>
      <c r="D26" s="72"/>
      <c r="E26" s="373">
        <f>E27+E30</f>
        <v>13461.6162</v>
      </c>
    </row>
    <row r="27" spans="1:5" ht="38.25">
      <c r="A27" s="55" t="s">
        <v>319</v>
      </c>
      <c r="B27" s="50" t="s">
        <v>304</v>
      </c>
      <c r="C27" s="51" t="s">
        <v>318</v>
      </c>
      <c r="D27" s="51"/>
      <c r="E27" s="370">
        <f>E28</f>
        <v>1800</v>
      </c>
    </row>
    <row r="28" spans="1:5" ht="39" customHeight="1">
      <c r="A28" s="64" t="s">
        <v>296</v>
      </c>
      <c r="B28" s="58" t="s">
        <v>304</v>
      </c>
      <c r="C28" s="68" t="s">
        <v>317</v>
      </c>
      <c r="D28" s="68"/>
      <c r="E28" s="374">
        <f>E29</f>
        <v>1800</v>
      </c>
    </row>
    <row r="29" spans="1:5" ht="25.5">
      <c r="A29" s="71" t="s">
        <v>177</v>
      </c>
      <c r="B29" s="58" t="s">
        <v>304</v>
      </c>
      <c r="C29" s="68" t="s">
        <v>317</v>
      </c>
      <c r="D29" s="68">
        <v>120</v>
      </c>
      <c r="E29" s="374">
        <f>1260+370+370-200</f>
        <v>1800</v>
      </c>
    </row>
    <row r="30" spans="1:5" ht="12.75">
      <c r="A30" s="55" t="s">
        <v>316</v>
      </c>
      <c r="B30" s="50" t="s">
        <v>304</v>
      </c>
      <c r="C30" s="51" t="s">
        <v>315</v>
      </c>
      <c r="D30" s="51"/>
      <c r="E30" s="370">
        <f>E31+E33</f>
        <v>11661.6162</v>
      </c>
    </row>
    <row r="31" spans="1:5" ht="38.25">
      <c r="A31" s="64" t="s">
        <v>297</v>
      </c>
      <c r="B31" s="58" t="s">
        <v>304</v>
      </c>
      <c r="C31" s="68" t="s">
        <v>311</v>
      </c>
      <c r="D31" s="68"/>
      <c r="E31" s="374">
        <f>E32</f>
        <v>8355.6262</v>
      </c>
    </row>
    <row r="32" spans="1:5" ht="25.5">
      <c r="A32" s="71" t="s">
        <v>177</v>
      </c>
      <c r="B32" s="58" t="s">
        <v>304</v>
      </c>
      <c r="C32" s="68" t="s">
        <v>311</v>
      </c>
      <c r="D32" s="68">
        <v>120</v>
      </c>
      <c r="E32" s="374">
        <f>7100+2150+6.3+1543.7-800.5-1643.8738</f>
        <v>8355.6262</v>
      </c>
    </row>
    <row r="33" spans="1:5" ht="26.25" customHeight="1">
      <c r="A33" s="71" t="s">
        <v>298</v>
      </c>
      <c r="B33" s="58" t="s">
        <v>304</v>
      </c>
      <c r="C33" s="68" t="s">
        <v>308</v>
      </c>
      <c r="D33" s="68"/>
      <c r="E33" s="374">
        <f>E34+E36+E37+E35</f>
        <v>3305.99</v>
      </c>
    </row>
    <row r="34" spans="1:5" ht="12.75" hidden="1">
      <c r="A34" s="71" t="s">
        <v>177</v>
      </c>
      <c r="B34" s="58" t="s">
        <v>304</v>
      </c>
      <c r="C34" s="68" t="s">
        <v>308</v>
      </c>
      <c r="D34" s="68">
        <v>120</v>
      </c>
      <c r="E34" s="374"/>
    </row>
    <row r="35" spans="1:5" ht="25.5" hidden="1">
      <c r="A35" s="65" t="s">
        <v>307</v>
      </c>
      <c r="B35" s="58" t="s">
        <v>304</v>
      </c>
      <c r="C35" s="68" t="s">
        <v>308</v>
      </c>
      <c r="D35" s="68">
        <v>242</v>
      </c>
      <c r="E35" s="374">
        <v>0</v>
      </c>
    </row>
    <row r="36" spans="1:5" ht="30" customHeight="1">
      <c r="A36" s="61" t="s">
        <v>176</v>
      </c>
      <c r="B36" s="58" t="s">
        <v>304</v>
      </c>
      <c r="C36" s="68" t="s">
        <v>308</v>
      </c>
      <c r="D36" s="68">
        <v>240</v>
      </c>
      <c r="E36" s="374">
        <v>3235.99</v>
      </c>
    </row>
    <row r="37" spans="1:5" ht="15.75" customHeight="1">
      <c r="A37" s="332" t="s">
        <v>180</v>
      </c>
      <c r="B37" s="58" t="s">
        <v>304</v>
      </c>
      <c r="C37" s="68" t="s">
        <v>308</v>
      </c>
      <c r="D37" s="68">
        <v>850</v>
      </c>
      <c r="E37" s="374">
        <v>70</v>
      </c>
    </row>
    <row r="38" spans="1:5" s="138" customFormat="1" ht="18.75" customHeight="1" hidden="1">
      <c r="A38" s="127" t="s">
        <v>508</v>
      </c>
      <c r="B38" s="124" t="s">
        <v>501</v>
      </c>
      <c r="C38" s="139"/>
      <c r="D38" s="139"/>
      <c r="E38" s="371">
        <f>E39</f>
        <v>0</v>
      </c>
    </row>
    <row r="39" spans="1:5" s="96" customFormat="1" ht="12.75" hidden="1">
      <c r="A39" s="53" t="s">
        <v>428</v>
      </c>
      <c r="B39" s="98" t="s">
        <v>501</v>
      </c>
      <c r="C39" s="72" t="s">
        <v>268</v>
      </c>
      <c r="D39" s="72"/>
      <c r="E39" s="373">
        <f>E40</f>
        <v>0</v>
      </c>
    </row>
    <row r="40" spans="1:5" s="96" customFormat="1" ht="12.75" hidden="1">
      <c r="A40" s="53" t="s">
        <v>528</v>
      </c>
      <c r="B40" s="98" t="s">
        <v>501</v>
      </c>
      <c r="C40" s="51" t="s">
        <v>509</v>
      </c>
      <c r="D40" s="51"/>
      <c r="E40" s="370">
        <f>E41</f>
        <v>0</v>
      </c>
    </row>
    <row r="41" spans="1:5" s="59" customFormat="1" ht="25.5" hidden="1">
      <c r="A41" s="71" t="s">
        <v>298</v>
      </c>
      <c r="B41" s="99" t="s">
        <v>501</v>
      </c>
      <c r="C41" s="68" t="s">
        <v>527</v>
      </c>
      <c r="D41" s="68"/>
      <c r="E41" s="374">
        <f>E42</f>
        <v>0</v>
      </c>
    </row>
    <row r="42" spans="1:5" s="59" customFormat="1" ht="25.5" hidden="1">
      <c r="A42" s="71" t="s">
        <v>306</v>
      </c>
      <c r="B42" s="99" t="s">
        <v>501</v>
      </c>
      <c r="C42" s="68" t="s">
        <v>527</v>
      </c>
      <c r="D42" s="68">
        <v>244</v>
      </c>
      <c r="E42" s="374"/>
    </row>
    <row r="43" spans="1:5" s="138" customFormat="1" ht="30.75" customHeight="1">
      <c r="A43" s="337" t="s">
        <v>200</v>
      </c>
      <c r="B43" s="123" t="s">
        <v>199</v>
      </c>
      <c r="C43" s="128"/>
      <c r="D43" s="131"/>
      <c r="E43" s="376">
        <f>E44</f>
        <v>50.5</v>
      </c>
    </row>
    <row r="44" spans="1:5" s="56" customFormat="1" ht="25.5">
      <c r="A44" s="53" t="s">
        <v>428</v>
      </c>
      <c r="B44" s="50" t="s">
        <v>199</v>
      </c>
      <c r="C44" s="93" t="s">
        <v>320</v>
      </c>
      <c r="D44" s="93"/>
      <c r="E44" s="370">
        <f>E45</f>
        <v>50.5</v>
      </c>
    </row>
    <row r="45" spans="1:5" s="56" customFormat="1" ht="12.75">
      <c r="A45" s="55" t="s">
        <v>353</v>
      </c>
      <c r="B45" s="50" t="s">
        <v>199</v>
      </c>
      <c r="C45" s="94" t="s">
        <v>315</v>
      </c>
      <c r="D45" s="94"/>
      <c r="E45" s="370">
        <f>E46</f>
        <v>50.5</v>
      </c>
    </row>
    <row r="46" spans="1:5" s="59" customFormat="1" ht="25.5">
      <c r="A46" s="64" t="s">
        <v>201</v>
      </c>
      <c r="B46" s="58" t="s">
        <v>199</v>
      </c>
      <c r="C46" s="68" t="s">
        <v>198</v>
      </c>
      <c r="D46" s="68"/>
      <c r="E46" s="374">
        <f>E47</f>
        <v>50.5</v>
      </c>
    </row>
    <row r="47" spans="1:5" s="59" customFormat="1" ht="15" customHeight="1">
      <c r="A47" s="332" t="s">
        <v>202</v>
      </c>
      <c r="B47" s="58" t="s">
        <v>199</v>
      </c>
      <c r="C47" s="68" t="s">
        <v>198</v>
      </c>
      <c r="D47" s="68">
        <v>540</v>
      </c>
      <c r="E47" s="374">
        <v>50.5</v>
      </c>
    </row>
    <row r="48" spans="1:5" s="138" customFormat="1" ht="15">
      <c r="A48" s="140" t="s">
        <v>436</v>
      </c>
      <c r="B48" s="123" t="s">
        <v>352</v>
      </c>
      <c r="C48" s="128"/>
      <c r="D48" s="131"/>
      <c r="E48" s="376">
        <f>E49</f>
        <v>400</v>
      </c>
    </row>
    <row r="49" spans="1:5" s="56" customFormat="1" ht="25.5">
      <c r="A49" s="53" t="s">
        <v>428</v>
      </c>
      <c r="B49" s="50" t="s">
        <v>352</v>
      </c>
      <c r="C49" s="93" t="s">
        <v>268</v>
      </c>
      <c r="D49" s="93"/>
      <c r="E49" s="370">
        <f>E50</f>
        <v>400</v>
      </c>
    </row>
    <row r="50" spans="1:5" s="56" customFormat="1" ht="12.75">
      <c r="A50" s="55" t="s">
        <v>353</v>
      </c>
      <c r="B50" s="50" t="s">
        <v>352</v>
      </c>
      <c r="C50" s="94" t="s">
        <v>349</v>
      </c>
      <c r="D50" s="94"/>
      <c r="E50" s="370">
        <f>E51</f>
        <v>400</v>
      </c>
    </row>
    <row r="51" spans="1:5" s="59" customFormat="1" ht="38.25">
      <c r="A51" s="64" t="s">
        <v>529</v>
      </c>
      <c r="B51" s="58" t="s">
        <v>352</v>
      </c>
      <c r="C51" s="68" t="s">
        <v>351</v>
      </c>
      <c r="D51" s="68"/>
      <c r="E51" s="374">
        <f>E52</f>
        <v>400</v>
      </c>
    </row>
    <row r="52" spans="1:5" s="59" customFormat="1" ht="12.75">
      <c r="A52" s="64" t="s">
        <v>430</v>
      </c>
      <c r="B52" s="58" t="s">
        <v>352</v>
      </c>
      <c r="C52" s="68" t="s">
        <v>351</v>
      </c>
      <c r="D52" s="68">
        <v>870</v>
      </c>
      <c r="E52" s="374">
        <v>400</v>
      </c>
    </row>
    <row r="53" spans="1:5" s="143" customFormat="1" ht="15">
      <c r="A53" s="121" t="s">
        <v>312</v>
      </c>
      <c r="B53" s="123" t="s">
        <v>310</v>
      </c>
      <c r="C53" s="122"/>
      <c r="D53" s="122"/>
      <c r="E53" s="371">
        <f>E54</f>
        <v>8625.05</v>
      </c>
    </row>
    <row r="54" spans="1:5" s="92" customFormat="1" ht="25.5">
      <c r="A54" s="53" t="s">
        <v>428</v>
      </c>
      <c r="B54" s="98" t="s">
        <v>310</v>
      </c>
      <c r="C54" s="72" t="s">
        <v>268</v>
      </c>
      <c r="D54" s="72"/>
      <c r="E54" s="373">
        <f>E55</f>
        <v>8625.05</v>
      </c>
    </row>
    <row r="55" spans="1:5" s="92" customFormat="1" ht="12.75">
      <c r="A55" s="55" t="s">
        <v>353</v>
      </c>
      <c r="B55" s="98" t="s">
        <v>310</v>
      </c>
      <c r="C55" s="51" t="s">
        <v>349</v>
      </c>
      <c r="D55" s="51"/>
      <c r="E55" s="370">
        <f>E56+E61+E63+E65+E67+E69</f>
        <v>8625.05</v>
      </c>
    </row>
    <row r="56" spans="1:5" s="49" customFormat="1" ht="38.25">
      <c r="A56" s="78" t="s">
        <v>431</v>
      </c>
      <c r="B56" s="69" t="s">
        <v>310</v>
      </c>
      <c r="C56" s="68" t="s">
        <v>350</v>
      </c>
      <c r="D56" s="68"/>
      <c r="E56" s="374">
        <f>E57+E59+E60+E58</f>
        <v>7346.849999999999</v>
      </c>
    </row>
    <row r="57" spans="1:5" s="97" customFormat="1" ht="18" customHeight="1">
      <c r="A57" s="332" t="s">
        <v>179</v>
      </c>
      <c r="B57" s="69" t="s">
        <v>310</v>
      </c>
      <c r="C57" s="68" t="s">
        <v>350</v>
      </c>
      <c r="D57" s="68">
        <v>110</v>
      </c>
      <c r="E57" s="374">
        <f>4171.46+1259.79+8.4+577.7</f>
        <v>6017.349999999999</v>
      </c>
    </row>
    <row r="58" spans="1:5" s="56" customFormat="1" ht="22.5" customHeight="1" hidden="1">
      <c r="A58" s="64" t="s">
        <v>433</v>
      </c>
      <c r="B58" s="69" t="s">
        <v>310</v>
      </c>
      <c r="C58" s="68" t="s">
        <v>350</v>
      </c>
      <c r="D58" s="68">
        <v>112</v>
      </c>
      <c r="E58" s="374"/>
    </row>
    <row r="59" spans="1:5" s="59" customFormat="1" ht="22.5" customHeight="1">
      <c r="A59" s="61" t="s">
        <v>176</v>
      </c>
      <c r="B59" s="69" t="s">
        <v>310</v>
      </c>
      <c r="C59" s="68" t="s">
        <v>350</v>
      </c>
      <c r="D59" s="68">
        <v>240</v>
      </c>
      <c r="E59" s="374">
        <f>50.3+18.1+557.9+200+483.2</f>
        <v>1309.5</v>
      </c>
    </row>
    <row r="60" spans="1:5" s="59" customFormat="1" ht="15" customHeight="1">
      <c r="A60" s="332" t="s">
        <v>180</v>
      </c>
      <c r="B60" s="69" t="s">
        <v>310</v>
      </c>
      <c r="C60" s="68" t="s">
        <v>350</v>
      </c>
      <c r="D60" s="68">
        <v>850</v>
      </c>
      <c r="E60" s="374">
        <v>20</v>
      </c>
    </row>
    <row r="61" spans="1:5" ht="51">
      <c r="A61" s="64" t="s">
        <v>434</v>
      </c>
      <c r="B61" s="58" t="s">
        <v>310</v>
      </c>
      <c r="C61" s="68" t="s">
        <v>532</v>
      </c>
      <c r="D61" s="68"/>
      <c r="E61" s="374">
        <f>E62</f>
        <v>563</v>
      </c>
    </row>
    <row r="62" spans="1:5" ht="29.25" customHeight="1">
      <c r="A62" s="61" t="s">
        <v>176</v>
      </c>
      <c r="B62" s="58" t="s">
        <v>310</v>
      </c>
      <c r="C62" s="68" t="s">
        <v>532</v>
      </c>
      <c r="D62" s="68">
        <v>240</v>
      </c>
      <c r="E62" s="374">
        <f>160+203+300-100</f>
        <v>563</v>
      </c>
    </row>
    <row r="63" spans="1:5" s="49" customFormat="1" ht="25.5">
      <c r="A63" s="64" t="s">
        <v>435</v>
      </c>
      <c r="B63" s="58" t="s">
        <v>310</v>
      </c>
      <c r="C63" s="68" t="s">
        <v>533</v>
      </c>
      <c r="D63" s="68"/>
      <c r="E63" s="374">
        <f>E64</f>
        <v>700</v>
      </c>
    </row>
    <row r="64" spans="1:5" s="49" customFormat="1" ht="26.25" customHeight="1">
      <c r="A64" s="61" t="s">
        <v>176</v>
      </c>
      <c r="B64" s="58" t="s">
        <v>310</v>
      </c>
      <c r="C64" s="68" t="s">
        <v>533</v>
      </c>
      <c r="D64" s="68">
        <v>240</v>
      </c>
      <c r="E64" s="374">
        <f>500+400-200</f>
        <v>700</v>
      </c>
    </row>
    <row r="65" spans="1:5" ht="38.25">
      <c r="A65" s="64" t="s">
        <v>429</v>
      </c>
      <c r="B65" s="99" t="s">
        <v>310</v>
      </c>
      <c r="C65" s="68" t="s">
        <v>534</v>
      </c>
      <c r="D65" s="68"/>
      <c r="E65" s="374">
        <f>E66</f>
        <v>15.2</v>
      </c>
    </row>
    <row r="66" spans="1:5" ht="15.75" customHeight="1">
      <c r="A66" s="332" t="s">
        <v>180</v>
      </c>
      <c r="B66" s="99" t="s">
        <v>310</v>
      </c>
      <c r="C66" s="68" t="s">
        <v>534</v>
      </c>
      <c r="D66" s="68">
        <v>850</v>
      </c>
      <c r="E66" s="374">
        <v>15.2</v>
      </c>
    </row>
    <row r="67" spans="1:5" ht="25.5" hidden="1">
      <c r="A67" s="71" t="s">
        <v>90</v>
      </c>
      <c r="B67" s="58" t="s">
        <v>310</v>
      </c>
      <c r="C67" s="68" t="s">
        <v>72</v>
      </c>
      <c r="D67" s="68"/>
      <c r="E67" s="374">
        <f>E68</f>
        <v>0</v>
      </c>
    </row>
    <row r="68" spans="1:5" s="49" customFormat="1" ht="25.5" hidden="1">
      <c r="A68" s="64" t="s">
        <v>306</v>
      </c>
      <c r="B68" s="58" t="s">
        <v>310</v>
      </c>
      <c r="C68" s="68" t="s">
        <v>72</v>
      </c>
      <c r="D68" s="68">
        <v>244</v>
      </c>
      <c r="E68" s="374"/>
    </row>
    <row r="69" spans="1:5" s="49" customFormat="1" ht="25.5" hidden="1">
      <c r="A69" s="64" t="s">
        <v>92</v>
      </c>
      <c r="B69" s="58" t="s">
        <v>310</v>
      </c>
      <c r="C69" s="68" t="s">
        <v>91</v>
      </c>
      <c r="D69" s="68"/>
      <c r="E69" s="374">
        <f>E70</f>
        <v>0</v>
      </c>
    </row>
    <row r="70" spans="1:5" s="49" customFormat="1" ht="25.5" hidden="1">
      <c r="A70" s="64" t="s">
        <v>306</v>
      </c>
      <c r="B70" s="58" t="s">
        <v>310</v>
      </c>
      <c r="C70" s="68" t="s">
        <v>91</v>
      </c>
      <c r="D70" s="68">
        <v>244</v>
      </c>
      <c r="E70" s="374"/>
    </row>
    <row r="71" spans="1:5" s="125" customFormat="1" ht="15">
      <c r="A71" s="121" t="s">
        <v>8</v>
      </c>
      <c r="B71" s="124" t="s">
        <v>498</v>
      </c>
      <c r="C71" s="122"/>
      <c r="D71" s="122"/>
      <c r="E71" s="371">
        <f>E72</f>
        <v>499.757</v>
      </c>
    </row>
    <row r="72" spans="1:5" s="134" customFormat="1" ht="15">
      <c r="A72" s="121" t="s">
        <v>499</v>
      </c>
      <c r="B72" s="124" t="s">
        <v>500</v>
      </c>
      <c r="C72" s="122"/>
      <c r="D72" s="122"/>
      <c r="E72" s="371">
        <f>E73</f>
        <v>499.757</v>
      </c>
    </row>
    <row r="73" spans="1:5" s="92" customFormat="1" ht="25.5">
      <c r="A73" s="53" t="s">
        <v>428</v>
      </c>
      <c r="B73" s="98" t="s">
        <v>500</v>
      </c>
      <c r="C73" s="72" t="s">
        <v>268</v>
      </c>
      <c r="D73" s="72"/>
      <c r="E73" s="373">
        <f>E74</f>
        <v>499.757</v>
      </c>
    </row>
    <row r="74" spans="1:5" s="92" customFormat="1" ht="12.75">
      <c r="A74" s="55" t="s">
        <v>353</v>
      </c>
      <c r="B74" s="98" t="s">
        <v>500</v>
      </c>
      <c r="C74" s="51" t="s">
        <v>349</v>
      </c>
      <c r="D74" s="51"/>
      <c r="E74" s="370">
        <f>E75</f>
        <v>499.757</v>
      </c>
    </row>
    <row r="75" spans="1:5" s="49" customFormat="1" ht="30" customHeight="1">
      <c r="A75" s="78" t="s">
        <v>66</v>
      </c>
      <c r="B75" s="69" t="s">
        <v>500</v>
      </c>
      <c r="C75" s="68" t="s">
        <v>9</v>
      </c>
      <c r="D75" s="68"/>
      <c r="E75" s="374">
        <f>E76+E77+E78</f>
        <v>499.757</v>
      </c>
    </row>
    <row r="76" spans="1:5" s="97" customFormat="1" ht="25.5">
      <c r="A76" s="71" t="s">
        <v>177</v>
      </c>
      <c r="B76" s="69" t="s">
        <v>500</v>
      </c>
      <c r="C76" s="68" t="s">
        <v>9</v>
      </c>
      <c r="D76" s="68">
        <v>120</v>
      </c>
      <c r="E76" s="374">
        <f>370.557+111.2</f>
        <v>481.757</v>
      </c>
    </row>
    <row r="77" spans="1:5" s="56" customFormat="1" ht="25.5" hidden="1">
      <c r="A77" s="64" t="s">
        <v>433</v>
      </c>
      <c r="B77" s="69" t="s">
        <v>500</v>
      </c>
      <c r="C77" s="68" t="s">
        <v>9</v>
      </c>
      <c r="D77" s="68">
        <v>122</v>
      </c>
      <c r="E77" s="374"/>
    </row>
    <row r="78" spans="1:5" s="59" customFormat="1" ht="30" customHeight="1">
      <c r="A78" s="61" t="s">
        <v>176</v>
      </c>
      <c r="B78" s="69" t="s">
        <v>500</v>
      </c>
      <c r="C78" s="68" t="s">
        <v>9</v>
      </c>
      <c r="D78" s="68">
        <v>240</v>
      </c>
      <c r="E78" s="374">
        <f>4.5+3+0.5+5+5</f>
        <v>18</v>
      </c>
    </row>
    <row r="79" spans="1:5" s="125" customFormat="1" ht="28.5">
      <c r="A79" s="121" t="s">
        <v>363</v>
      </c>
      <c r="B79" s="124" t="s">
        <v>362</v>
      </c>
      <c r="C79" s="122"/>
      <c r="D79" s="122"/>
      <c r="E79" s="371">
        <f>E80+E85+E90</f>
        <v>845.62</v>
      </c>
    </row>
    <row r="80" spans="1:5" s="134" customFormat="1" ht="42.75">
      <c r="A80" s="121" t="s">
        <v>364</v>
      </c>
      <c r="B80" s="124" t="s">
        <v>343</v>
      </c>
      <c r="C80" s="122"/>
      <c r="D80" s="122"/>
      <c r="E80" s="371">
        <f>E81</f>
        <v>410.62</v>
      </c>
    </row>
    <row r="81" spans="1:5" s="59" customFormat="1" ht="25.5">
      <c r="A81" s="53" t="s">
        <v>535</v>
      </c>
      <c r="B81" s="98" t="s">
        <v>343</v>
      </c>
      <c r="C81" s="51" t="s">
        <v>270</v>
      </c>
      <c r="D81" s="51"/>
      <c r="E81" s="370">
        <f>E82</f>
        <v>410.62</v>
      </c>
    </row>
    <row r="82" spans="1:5" s="56" customFormat="1" ht="51">
      <c r="A82" s="55" t="s">
        <v>536</v>
      </c>
      <c r="B82" s="98" t="s">
        <v>343</v>
      </c>
      <c r="C82" s="51" t="s">
        <v>275</v>
      </c>
      <c r="D82" s="51"/>
      <c r="E82" s="370">
        <f>E83</f>
        <v>410.62</v>
      </c>
    </row>
    <row r="83" spans="1:5" s="59" customFormat="1" ht="89.25">
      <c r="A83" s="61" t="s">
        <v>538</v>
      </c>
      <c r="B83" s="99" t="s">
        <v>343</v>
      </c>
      <c r="C83" s="1" t="s">
        <v>537</v>
      </c>
      <c r="D83" s="1"/>
      <c r="E83" s="375">
        <f>E84</f>
        <v>410.62</v>
      </c>
    </row>
    <row r="84" spans="1:5" s="59" customFormat="1" ht="26.25" customHeight="1">
      <c r="A84" s="61" t="s">
        <v>176</v>
      </c>
      <c r="B84" s="99" t="s">
        <v>343</v>
      </c>
      <c r="C84" s="1" t="s">
        <v>537</v>
      </c>
      <c r="D84" s="68">
        <v>240</v>
      </c>
      <c r="E84" s="375">
        <f>50.62+40+20+300</f>
        <v>410.62</v>
      </c>
    </row>
    <row r="85" spans="1:5" s="132" customFormat="1" ht="15">
      <c r="A85" s="129" t="s">
        <v>421</v>
      </c>
      <c r="B85" s="128" t="s">
        <v>422</v>
      </c>
      <c r="C85" s="130"/>
      <c r="D85" s="131"/>
      <c r="E85" s="377">
        <f>E86</f>
        <v>435</v>
      </c>
    </row>
    <row r="86" spans="1:5" s="59" customFormat="1" ht="25.5">
      <c r="A86" s="53" t="s">
        <v>535</v>
      </c>
      <c r="B86" s="98" t="s">
        <v>422</v>
      </c>
      <c r="C86" s="51" t="s">
        <v>270</v>
      </c>
      <c r="D86" s="51"/>
      <c r="E86" s="370">
        <f>E88</f>
        <v>435</v>
      </c>
    </row>
    <row r="87" spans="1:5" s="59" customFormat="1" ht="51">
      <c r="A87" s="53" t="s">
        <v>53</v>
      </c>
      <c r="B87" s="217" t="s">
        <v>422</v>
      </c>
      <c r="C87" s="218" t="s">
        <v>276</v>
      </c>
      <c r="D87" s="51"/>
      <c r="E87" s="370">
        <f>E88</f>
        <v>435</v>
      </c>
    </row>
    <row r="88" spans="1:5" ht="51">
      <c r="A88" s="84" t="s">
        <v>539</v>
      </c>
      <c r="B88" s="77" t="s">
        <v>422</v>
      </c>
      <c r="C88" s="75" t="s">
        <v>540</v>
      </c>
      <c r="D88" s="87"/>
      <c r="E88" s="378">
        <f>E89</f>
        <v>435</v>
      </c>
    </row>
    <row r="89" spans="1:5" ht="25.5" customHeight="1">
      <c r="A89" s="61" t="s">
        <v>176</v>
      </c>
      <c r="B89" s="77" t="s">
        <v>422</v>
      </c>
      <c r="C89" s="75" t="s">
        <v>540</v>
      </c>
      <c r="D89" s="68">
        <v>240</v>
      </c>
      <c r="E89" s="378">
        <f>183+84+86+82</f>
        <v>435</v>
      </c>
    </row>
    <row r="90" spans="1:5" s="125" customFormat="1" ht="27.75" hidden="1">
      <c r="A90" s="127" t="s">
        <v>419</v>
      </c>
      <c r="B90" s="128" t="s">
        <v>420</v>
      </c>
      <c r="C90" s="122"/>
      <c r="D90" s="122"/>
      <c r="E90" s="371">
        <f>E91</f>
        <v>0</v>
      </c>
    </row>
    <row r="91" spans="1:5" s="59" customFormat="1" ht="25.5" hidden="1">
      <c r="A91" s="53" t="s">
        <v>535</v>
      </c>
      <c r="B91" s="98" t="s">
        <v>420</v>
      </c>
      <c r="C91" s="51" t="s">
        <v>270</v>
      </c>
      <c r="D91" s="51"/>
      <c r="E91" s="370">
        <f>E92</f>
        <v>0</v>
      </c>
    </row>
    <row r="92" spans="1:5" s="56" customFormat="1" ht="39" hidden="1">
      <c r="A92" s="79" t="s">
        <v>541</v>
      </c>
      <c r="B92" s="80" t="s">
        <v>420</v>
      </c>
      <c r="C92" s="89" t="s">
        <v>274</v>
      </c>
      <c r="D92" s="88"/>
      <c r="E92" s="379">
        <f>E93</f>
        <v>0</v>
      </c>
    </row>
    <row r="93" spans="1:5" s="95" customFormat="1" ht="51.75" hidden="1">
      <c r="A93" s="84" t="s">
        <v>154</v>
      </c>
      <c r="B93" s="77" t="s">
        <v>420</v>
      </c>
      <c r="C93" s="81" t="s">
        <v>542</v>
      </c>
      <c r="D93" s="88"/>
      <c r="E93" s="378">
        <f>E94</f>
        <v>0</v>
      </c>
    </row>
    <row r="94" spans="1:5" s="95" customFormat="1" ht="25.5" hidden="1">
      <c r="A94" s="64" t="s">
        <v>306</v>
      </c>
      <c r="B94" s="77" t="s">
        <v>420</v>
      </c>
      <c r="C94" s="81" t="s">
        <v>542</v>
      </c>
      <c r="D94" s="76">
        <v>244</v>
      </c>
      <c r="E94" s="378">
        <v>0</v>
      </c>
    </row>
    <row r="95" spans="1:5" s="125" customFormat="1" ht="15">
      <c r="A95" s="121" t="s">
        <v>366</v>
      </c>
      <c r="B95" s="124" t="s">
        <v>365</v>
      </c>
      <c r="C95" s="122"/>
      <c r="D95" s="122"/>
      <c r="E95" s="371">
        <f>E96+E113</f>
        <v>4426.55</v>
      </c>
    </row>
    <row r="96" spans="1:5" s="134" customFormat="1" ht="15">
      <c r="A96" s="129" t="s">
        <v>415</v>
      </c>
      <c r="B96" s="128" t="s">
        <v>416</v>
      </c>
      <c r="C96" s="130"/>
      <c r="D96" s="212"/>
      <c r="E96" s="377">
        <f>E97+E111</f>
        <v>3581.55</v>
      </c>
    </row>
    <row r="97" spans="1:5" ht="25.5">
      <c r="A97" s="79" t="s">
        <v>543</v>
      </c>
      <c r="B97" s="80" t="s">
        <v>416</v>
      </c>
      <c r="C97" s="83" t="s">
        <v>545</v>
      </c>
      <c r="D97" s="86"/>
      <c r="E97" s="379">
        <f>E98+E103</f>
        <v>3131.55</v>
      </c>
    </row>
    <row r="98" spans="1:5" s="92" customFormat="1" ht="51">
      <c r="A98" s="79" t="s">
        <v>544</v>
      </c>
      <c r="B98" s="80" t="s">
        <v>416</v>
      </c>
      <c r="C98" s="83" t="s">
        <v>546</v>
      </c>
      <c r="D98" s="85"/>
      <c r="E98" s="379">
        <f>E99+E101</f>
        <v>2000</v>
      </c>
    </row>
    <row r="99" spans="1:5" ht="63.75">
      <c r="A99" s="84" t="s">
        <v>0</v>
      </c>
      <c r="B99" s="77" t="s">
        <v>416</v>
      </c>
      <c r="C99" s="75" t="s">
        <v>1</v>
      </c>
      <c r="D99" s="86"/>
      <c r="E99" s="378">
        <f>E100</f>
        <v>2000</v>
      </c>
    </row>
    <row r="100" spans="1:5" s="56" customFormat="1" ht="30" customHeight="1">
      <c r="A100" s="61" t="s">
        <v>176</v>
      </c>
      <c r="B100" s="77" t="s">
        <v>416</v>
      </c>
      <c r="C100" s="75" t="s">
        <v>1</v>
      </c>
      <c r="D100" s="76">
        <v>240</v>
      </c>
      <c r="E100" s="378">
        <v>2000</v>
      </c>
    </row>
    <row r="101" spans="1:5" ht="25.5" hidden="1">
      <c r="A101" s="84" t="s">
        <v>110</v>
      </c>
      <c r="B101" s="77" t="s">
        <v>416</v>
      </c>
      <c r="C101" s="75" t="s">
        <v>109</v>
      </c>
      <c r="D101" s="86"/>
      <c r="E101" s="378">
        <f>E102</f>
        <v>0</v>
      </c>
    </row>
    <row r="102" spans="1:5" s="56" customFormat="1" ht="25.5" hidden="1">
      <c r="A102" s="64" t="s">
        <v>306</v>
      </c>
      <c r="B102" s="77" t="s">
        <v>416</v>
      </c>
      <c r="C102" s="75" t="s">
        <v>109</v>
      </c>
      <c r="D102" s="76">
        <v>244</v>
      </c>
      <c r="E102" s="378"/>
    </row>
    <row r="103" spans="1:5" ht="18" customHeight="1">
      <c r="A103" s="79" t="s">
        <v>543</v>
      </c>
      <c r="B103" s="80" t="s">
        <v>416</v>
      </c>
      <c r="C103" s="83" t="s">
        <v>545</v>
      </c>
      <c r="D103" s="86"/>
      <c r="E103" s="379">
        <f>E104</f>
        <v>1131.55</v>
      </c>
    </row>
    <row r="104" spans="1:5" s="96" customFormat="1" ht="63.75">
      <c r="A104" s="79" t="s">
        <v>2</v>
      </c>
      <c r="B104" s="80" t="s">
        <v>416</v>
      </c>
      <c r="C104" s="83" t="s">
        <v>3</v>
      </c>
      <c r="D104" s="88"/>
      <c r="E104" s="379">
        <f>E105+E109</f>
        <v>1131.55</v>
      </c>
    </row>
    <row r="105" spans="1:5" ht="89.25">
      <c r="A105" s="84" t="s">
        <v>75</v>
      </c>
      <c r="B105" s="77" t="s">
        <v>416</v>
      </c>
      <c r="C105" s="75" t="s">
        <v>3</v>
      </c>
      <c r="D105" s="86"/>
      <c r="E105" s="378">
        <f>E106</f>
        <v>581.55</v>
      </c>
    </row>
    <row r="106" spans="1:5" ht="28.5" customHeight="1">
      <c r="A106" s="61" t="s">
        <v>176</v>
      </c>
      <c r="B106" s="77" t="s">
        <v>416</v>
      </c>
      <c r="C106" s="75" t="s">
        <v>3</v>
      </c>
      <c r="D106" s="68">
        <v>240</v>
      </c>
      <c r="E106" s="378">
        <f>600+450+60+200+90-500-200-150+31.55</f>
        <v>581.55</v>
      </c>
    </row>
    <row r="107" spans="1:5" s="96" customFormat="1" ht="55.5" customHeight="1" hidden="1">
      <c r="A107" s="84" t="s">
        <v>4</v>
      </c>
      <c r="B107" s="77" t="s">
        <v>416</v>
      </c>
      <c r="C107" s="75" t="s">
        <v>5</v>
      </c>
      <c r="D107" s="86"/>
      <c r="E107" s="378">
        <f>E108</f>
        <v>0</v>
      </c>
    </row>
    <row r="108" spans="1:5" s="96" customFormat="1" ht="26.25" customHeight="1" hidden="1">
      <c r="A108" s="61" t="s">
        <v>176</v>
      </c>
      <c r="B108" s="77" t="s">
        <v>416</v>
      </c>
      <c r="C108" s="75" t="s">
        <v>5</v>
      </c>
      <c r="D108" s="68">
        <v>240</v>
      </c>
      <c r="E108" s="378">
        <f>500+300-200-50-550</f>
        <v>0</v>
      </c>
    </row>
    <row r="109" spans="1:5" s="354" customFormat="1" ht="54.75" customHeight="1">
      <c r="A109" s="352" t="s">
        <v>262</v>
      </c>
      <c r="B109" s="353" t="s">
        <v>416</v>
      </c>
      <c r="C109" s="351" t="s">
        <v>261</v>
      </c>
      <c r="D109" s="351"/>
      <c r="E109" s="380">
        <f>E110</f>
        <v>550</v>
      </c>
    </row>
    <row r="110" spans="1:5" s="354" customFormat="1" ht="18.75" customHeight="1">
      <c r="A110" s="355" t="s">
        <v>185</v>
      </c>
      <c r="B110" s="353" t="s">
        <v>416</v>
      </c>
      <c r="C110" s="351" t="s">
        <v>261</v>
      </c>
      <c r="D110" s="351">
        <v>610</v>
      </c>
      <c r="E110" s="380">
        <v>550</v>
      </c>
    </row>
    <row r="111" spans="1:5" s="96" customFormat="1" ht="30.75" customHeight="1">
      <c r="A111" s="84" t="s">
        <v>162</v>
      </c>
      <c r="B111" s="77" t="s">
        <v>416</v>
      </c>
      <c r="C111" s="75" t="s">
        <v>161</v>
      </c>
      <c r="D111" s="86"/>
      <c r="E111" s="378">
        <f>E112</f>
        <v>450</v>
      </c>
    </row>
    <row r="112" spans="1:5" s="96" customFormat="1" ht="28.5" customHeight="1">
      <c r="A112" s="61" t="s">
        <v>176</v>
      </c>
      <c r="B112" s="77" t="s">
        <v>416</v>
      </c>
      <c r="C112" s="75" t="s">
        <v>161</v>
      </c>
      <c r="D112" s="68">
        <v>240</v>
      </c>
      <c r="E112" s="378">
        <f>700-200-50</f>
        <v>450</v>
      </c>
    </row>
    <row r="113" spans="1:5" s="125" customFormat="1" ht="15">
      <c r="A113" s="121" t="s">
        <v>301</v>
      </c>
      <c r="B113" s="124" t="s">
        <v>300</v>
      </c>
      <c r="C113" s="122"/>
      <c r="D113" s="122"/>
      <c r="E113" s="371">
        <f>E114+E118</f>
        <v>845</v>
      </c>
    </row>
    <row r="114" spans="1:5" s="59" customFormat="1" ht="25.5">
      <c r="A114" s="53" t="s">
        <v>428</v>
      </c>
      <c r="B114" s="98" t="s">
        <v>300</v>
      </c>
      <c r="C114" s="72" t="s">
        <v>268</v>
      </c>
      <c r="D114" s="72"/>
      <c r="E114" s="373">
        <f>E115</f>
        <v>795</v>
      </c>
    </row>
    <row r="115" spans="1:5" s="56" customFormat="1" ht="12.75">
      <c r="A115" s="55" t="s">
        <v>353</v>
      </c>
      <c r="B115" s="50" t="s">
        <v>300</v>
      </c>
      <c r="C115" s="94" t="s">
        <v>349</v>
      </c>
      <c r="D115" s="94"/>
      <c r="E115" s="370">
        <f>E116</f>
        <v>795</v>
      </c>
    </row>
    <row r="116" spans="1:5" s="59" customFormat="1" ht="12.75">
      <c r="A116" s="61" t="s">
        <v>6</v>
      </c>
      <c r="B116" s="99" t="s">
        <v>300</v>
      </c>
      <c r="C116" s="1" t="s">
        <v>7</v>
      </c>
      <c r="D116" s="1"/>
      <c r="E116" s="375">
        <f>E117</f>
        <v>795</v>
      </c>
    </row>
    <row r="117" spans="1:5" s="59" customFormat="1" ht="27.75" customHeight="1">
      <c r="A117" s="61" t="s">
        <v>176</v>
      </c>
      <c r="B117" s="99" t="s">
        <v>300</v>
      </c>
      <c r="C117" s="1" t="s">
        <v>7</v>
      </c>
      <c r="D117" s="68">
        <v>240</v>
      </c>
      <c r="E117" s="375">
        <f>600+195</f>
        <v>795</v>
      </c>
    </row>
    <row r="118" spans="1:5" s="56" customFormat="1" ht="38.25">
      <c r="A118" s="55" t="s">
        <v>204</v>
      </c>
      <c r="B118" s="50" t="s">
        <v>300</v>
      </c>
      <c r="C118" s="94" t="s">
        <v>203</v>
      </c>
      <c r="D118" s="94"/>
      <c r="E118" s="370">
        <f>E119</f>
        <v>50</v>
      </c>
    </row>
    <row r="119" spans="1:5" s="59" customFormat="1" ht="12.75">
      <c r="A119" s="61" t="s">
        <v>206</v>
      </c>
      <c r="B119" s="99" t="s">
        <v>300</v>
      </c>
      <c r="C119" s="1" t="s">
        <v>205</v>
      </c>
      <c r="D119" s="1"/>
      <c r="E119" s="375">
        <f>E120</f>
        <v>50</v>
      </c>
    </row>
    <row r="120" spans="1:5" s="59" customFormat="1" ht="27.75" customHeight="1">
      <c r="A120" s="61" t="s">
        <v>176</v>
      </c>
      <c r="B120" s="99" t="s">
        <v>300</v>
      </c>
      <c r="C120" s="1" t="s">
        <v>205</v>
      </c>
      <c r="D120" s="68">
        <v>240</v>
      </c>
      <c r="E120" s="375">
        <v>50</v>
      </c>
    </row>
    <row r="121" spans="1:5" s="125" customFormat="1" ht="15">
      <c r="A121" s="230" t="s">
        <v>426</v>
      </c>
      <c r="B121" s="124" t="s">
        <v>356</v>
      </c>
      <c r="C121" s="122"/>
      <c r="D121" s="122"/>
      <c r="E121" s="371">
        <f>E122+E151+E180</f>
        <v>43979.38255</v>
      </c>
    </row>
    <row r="122" spans="1:5" s="134" customFormat="1" ht="15">
      <c r="A122" s="230" t="s">
        <v>293</v>
      </c>
      <c r="B122" s="124" t="s">
        <v>292</v>
      </c>
      <c r="C122" s="122"/>
      <c r="D122" s="122"/>
      <c r="E122" s="371">
        <f>E123+E131+E135</f>
        <v>18445.60355</v>
      </c>
    </row>
    <row r="123" spans="1:5" s="59" customFormat="1" ht="25.5">
      <c r="A123" s="53" t="s">
        <v>428</v>
      </c>
      <c r="B123" s="98" t="s">
        <v>292</v>
      </c>
      <c r="C123" s="72" t="s">
        <v>268</v>
      </c>
      <c r="D123" s="72"/>
      <c r="E123" s="373">
        <f>E124</f>
        <v>2068.9982</v>
      </c>
    </row>
    <row r="124" spans="1:5" s="49" customFormat="1" ht="12.75">
      <c r="A124" s="55" t="s">
        <v>353</v>
      </c>
      <c r="B124" s="98" t="s">
        <v>292</v>
      </c>
      <c r="C124" s="51" t="s">
        <v>349</v>
      </c>
      <c r="D124" s="51"/>
      <c r="E124" s="370">
        <f>E125+E127+E129</f>
        <v>2068.9982</v>
      </c>
    </row>
    <row r="125" spans="1:5" ht="38.25">
      <c r="A125" s="120" t="s">
        <v>158</v>
      </c>
      <c r="B125" s="99" t="s">
        <v>292</v>
      </c>
      <c r="C125" s="75" t="s">
        <v>17</v>
      </c>
      <c r="D125" s="86"/>
      <c r="E125" s="378">
        <f>E126</f>
        <v>768.9982</v>
      </c>
    </row>
    <row r="126" spans="1:5" ht="27" customHeight="1">
      <c r="A126" s="61" t="s">
        <v>176</v>
      </c>
      <c r="B126" s="99" t="s">
        <v>292</v>
      </c>
      <c r="C126" s="75" t="s">
        <v>17</v>
      </c>
      <c r="D126" s="68">
        <v>240</v>
      </c>
      <c r="E126" s="378">
        <f>(900+350)/2+144-0.0018</f>
        <v>768.9982</v>
      </c>
    </row>
    <row r="127" spans="1:5" ht="38.25">
      <c r="A127" s="33" t="s">
        <v>160</v>
      </c>
      <c r="B127" s="99" t="s">
        <v>292</v>
      </c>
      <c r="C127" s="75" t="s">
        <v>23</v>
      </c>
      <c r="D127" s="213"/>
      <c r="E127" s="378">
        <f>E128</f>
        <v>1300</v>
      </c>
    </row>
    <row r="128" spans="1:5" s="59" customFormat="1" ht="27.75" customHeight="1">
      <c r="A128" s="61" t="s">
        <v>176</v>
      </c>
      <c r="B128" s="99" t="s">
        <v>292</v>
      </c>
      <c r="C128" s="75" t="s">
        <v>23</v>
      </c>
      <c r="D128" s="68">
        <v>240</v>
      </c>
      <c r="E128" s="375">
        <f>5100/2-550-500-200</f>
        <v>1300</v>
      </c>
    </row>
    <row r="129" spans="1:5" ht="39" hidden="1">
      <c r="A129" s="33" t="s">
        <v>74</v>
      </c>
      <c r="B129" s="99" t="s">
        <v>292</v>
      </c>
      <c r="C129" s="75" t="s">
        <v>72</v>
      </c>
      <c r="D129" s="213"/>
      <c r="E129" s="378">
        <f>E130</f>
        <v>0</v>
      </c>
    </row>
    <row r="130" spans="1:5" s="59" customFormat="1" ht="25.5" hidden="1">
      <c r="A130" s="33" t="s">
        <v>295</v>
      </c>
      <c r="B130" s="99" t="s">
        <v>292</v>
      </c>
      <c r="C130" s="75" t="s">
        <v>72</v>
      </c>
      <c r="D130" s="1" t="s">
        <v>294</v>
      </c>
      <c r="E130" s="375"/>
    </row>
    <row r="131" spans="1:5" s="92" customFormat="1" ht="51">
      <c r="A131" s="53" t="s">
        <v>18</v>
      </c>
      <c r="B131" s="50" t="s">
        <v>292</v>
      </c>
      <c r="C131" s="51" t="s">
        <v>338</v>
      </c>
      <c r="D131" s="51"/>
      <c r="E131" s="370">
        <f>E132</f>
        <v>1100</v>
      </c>
    </row>
    <row r="132" spans="1:5" s="101" customFormat="1" ht="63.75">
      <c r="A132" s="141" t="s">
        <v>19</v>
      </c>
      <c r="B132" s="50" t="s">
        <v>292</v>
      </c>
      <c r="C132" s="51" t="s">
        <v>20</v>
      </c>
      <c r="D132" s="51"/>
      <c r="E132" s="370">
        <f>E133</f>
        <v>1100</v>
      </c>
    </row>
    <row r="133" spans="1:5" s="101" customFormat="1" ht="63.75">
      <c r="A133" s="60" t="s">
        <v>73</v>
      </c>
      <c r="B133" s="99" t="s">
        <v>292</v>
      </c>
      <c r="C133" s="214" t="s">
        <v>21</v>
      </c>
      <c r="D133" s="1"/>
      <c r="E133" s="375">
        <f>E134</f>
        <v>1100</v>
      </c>
    </row>
    <row r="134" spans="1:5" s="100" customFormat="1" ht="15.75" customHeight="1">
      <c r="A134" s="61" t="s">
        <v>176</v>
      </c>
      <c r="B134" s="99" t="s">
        <v>292</v>
      </c>
      <c r="C134" s="214" t="s">
        <v>21</v>
      </c>
      <c r="D134" s="76">
        <v>240</v>
      </c>
      <c r="E134" s="378">
        <v>1100</v>
      </c>
    </row>
    <row r="135" spans="1:5" s="96" customFormat="1" ht="51">
      <c r="A135" s="79" t="s">
        <v>11</v>
      </c>
      <c r="B135" s="98" t="s">
        <v>292</v>
      </c>
      <c r="C135" s="80" t="s">
        <v>269</v>
      </c>
      <c r="D135" s="82"/>
      <c r="E135" s="379">
        <f>E136+E146</f>
        <v>15276.605350000002</v>
      </c>
    </row>
    <row r="136" spans="1:5" s="92" customFormat="1" ht="102">
      <c r="A136" s="79" t="s">
        <v>13</v>
      </c>
      <c r="B136" s="98" t="s">
        <v>292</v>
      </c>
      <c r="C136" s="83" t="s">
        <v>12</v>
      </c>
      <c r="D136" s="85"/>
      <c r="E136" s="379">
        <f>E137+E139+E144</f>
        <v>15276.605350000002</v>
      </c>
    </row>
    <row r="137" spans="1:5" s="92" customFormat="1" ht="127.5">
      <c r="A137" s="84" t="s">
        <v>15</v>
      </c>
      <c r="B137" s="99" t="s">
        <v>292</v>
      </c>
      <c r="C137" s="75" t="s">
        <v>79</v>
      </c>
      <c r="D137" s="85"/>
      <c r="E137" s="379">
        <f>E138</f>
        <v>5363.89348</v>
      </c>
    </row>
    <row r="138" spans="1:5" ht="25.5">
      <c r="A138" s="33" t="s">
        <v>104</v>
      </c>
      <c r="B138" s="99" t="s">
        <v>292</v>
      </c>
      <c r="C138" s="75" t="s">
        <v>79</v>
      </c>
      <c r="D138" s="76">
        <v>414</v>
      </c>
      <c r="E138" s="378">
        <f>1050.57729+4313.31619</f>
        <v>5363.89348</v>
      </c>
    </row>
    <row r="139" spans="1:5" ht="127.5">
      <c r="A139" s="237" t="s">
        <v>82</v>
      </c>
      <c r="B139" s="238" t="s">
        <v>292</v>
      </c>
      <c r="C139" s="239" t="s">
        <v>14</v>
      </c>
      <c r="D139" s="240"/>
      <c r="E139" s="381">
        <f>E140+E142</f>
        <v>6902.86527</v>
      </c>
    </row>
    <row r="140" spans="1:5" ht="140.25">
      <c r="A140" s="84" t="s">
        <v>80</v>
      </c>
      <c r="B140" s="99" t="s">
        <v>292</v>
      </c>
      <c r="C140" s="75" t="s">
        <v>14</v>
      </c>
      <c r="D140" s="86"/>
      <c r="E140" s="378">
        <f>E141</f>
        <v>4515.44952</v>
      </c>
    </row>
    <row r="141" spans="1:5" ht="25.5">
      <c r="A141" s="33" t="s">
        <v>104</v>
      </c>
      <c r="B141" s="99" t="s">
        <v>292</v>
      </c>
      <c r="C141" s="75" t="s">
        <v>14</v>
      </c>
      <c r="D141" s="76">
        <v>414</v>
      </c>
      <c r="E141" s="378">
        <v>4515.44952</v>
      </c>
    </row>
    <row r="142" spans="1:5" ht="127.5">
      <c r="A142" s="84" t="s">
        <v>81</v>
      </c>
      <c r="B142" s="99" t="s">
        <v>292</v>
      </c>
      <c r="C142" s="75" t="s">
        <v>14</v>
      </c>
      <c r="D142" s="86"/>
      <c r="E142" s="378">
        <f>E143</f>
        <v>2387.41575</v>
      </c>
    </row>
    <row r="143" spans="1:5" ht="25.5">
      <c r="A143" s="33" t="s">
        <v>104</v>
      </c>
      <c r="B143" s="99" t="s">
        <v>292</v>
      </c>
      <c r="C143" s="75" t="s">
        <v>14</v>
      </c>
      <c r="D143" s="76">
        <v>414</v>
      </c>
      <c r="E143" s="378">
        <f>2387.41575</f>
        <v>2387.41575</v>
      </c>
    </row>
    <row r="144" spans="1:5" s="96" customFormat="1" ht="93" customHeight="1">
      <c r="A144" s="84" t="s">
        <v>16</v>
      </c>
      <c r="B144" s="99" t="s">
        <v>292</v>
      </c>
      <c r="C144" s="75" t="s">
        <v>51</v>
      </c>
      <c r="D144" s="86"/>
      <c r="E144" s="378">
        <f>E145</f>
        <v>3009.8466</v>
      </c>
    </row>
    <row r="145" spans="1:5" s="92" customFormat="1" ht="14.25" customHeight="1">
      <c r="A145" s="33" t="s">
        <v>181</v>
      </c>
      <c r="B145" s="99" t="s">
        <v>292</v>
      </c>
      <c r="C145" s="75" t="s">
        <v>51</v>
      </c>
      <c r="D145" s="76">
        <v>410</v>
      </c>
      <c r="E145" s="378">
        <f>2340.9918+668.8548</f>
        <v>3009.8466</v>
      </c>
    </row>
    <row r="146" spans="1:5" s="92" customFormat="1" ht="64.5" hidden="1">
      <c r="A146" s="79" t="s">
        <v>106</v>
      </c>
      <c r="B146" s="98" t="s">
        <v>292</v>
      </c>
      <c r="C146" s="83" t="s">
        <v>107</v>
      </c>
      <c r="D146" s="85"/>
      <c r="E146" s="379">
        <f>E147+E149</f>
        <v>0</v>
      </c>
    </row>
    <row r="147" spans="1:5" s="92" customFormat="1" ht="90.75" hidden="1">
      <c r="A147" s="84" t="s">
        <v>116</v>
      </c>
      <c r="B147" s="99" t="s">
        <v>292</v>
      </c>
      <c r="C147" s="75" t="s">
        <v>108</v>
      </c>
      <c r="D147" s="85"/>
      <c r="E147" s="379">
        <f>E148</f>
        <v>0</v>
      </c>
    </row>
    <row r="148" spans="1:5" ht="25.5" hidden="1">
      <c r="A148" s="33" t="s">
        <v>295</v>
      </c>
      <c r="B148" s="99" t="s">
        <v>292</v>
      </c>
      <c r="C148" s="75" t="s">
        <v>108</v>
      </c>
      <c r="D148" s="76">
        <v>414</v>
      </c>
      <c r="E148" s="378">
        <v>0</v>
      </c>
    </row>
    <row r="149" spans="1:5" s="92" customFormat="1" ht="39" hidden="1">
      <c r="A149" s="84" t="s">
        <v>134</v>
      </c>
      <c r="B149" s="99" t="s">
        <v>292</v>
      </c>
      <c r="C149" s="75" t="s">
        <v>133</v>
      </c>
      <c r="D149" s="85"/>
      <c r="E149" s="379">
        <f>E150</f>
        <v>0</v>
      </c>
    </row>
    <row r="150" spans="1:5" ht="25.5" hidden="1">
      <c r="A150" s="33" t="s">
        <v>295</v>
      </c>
      <c r="B150" s="99" t="s">
        <v>292</v>
      </c>
      <c r="C150" s="75" t="s">
        <v>133</v>
      </c>
      <c r="D150" s="76">
        <v>414</v>
      </c>
      <c r="E150" s="378">
        <v>0</v>
      </c>
    </row>
    <row r="151" spans="1:5" s="135" customFormat="1" ht="15">
      <c r="A151" s="230" t="s">
        <v>341</v>
      </c>
      <c r="B151" s="124" t="s">
        <v>340</v>
      </c>
      <c r="C151" s="122"/>
      <c r="D151" s="122"/>
      <c r="E151" s="371">
        <f>E152+E162</f>
        <v>8123.59</v>
      </c>
    </row>
    <row r="152" spans="1:5" ht="25.5">
      <c r="A152" s="53" t="s">
        <v>428</v>
      </c>
      <c r="B152" s="98" t="s">
        <v>340</v>
      </c>
      <c r="C152" s="72" t="s">
        <v>268</v>
      </c>
      <c r="D152" s="72"/>
      <c r="E152" s="373">
        <f>E153</f>
        <v>1818.59</v>
      </c>
    </row>
    <row r="153" spans="1:5" ht="12.75">
      <c r="A153" s="55" t="s">
        <v>353</v>
      </c>
      <c r="B153" s="98" t="s">
        <v>340</v>
      </c>
      <c r="C153" s="51" t="s">
        <v>349</v>
      </c>
      <c r="D153" s="51"/>
      <c r="E153" s="370">
        <f>E156+E158+E160+E154</f>
        <v>1818.59</v>
      </c>
    </row>
    <row r="154" spans="1:5" ht="38.25">
      <c r="A154" s="120" t="s">
        <v>158</v>
      </c>
      <c r="B154" s="99" t="s">
        <v>340</v>
      </c>
      <c r="C154" s="75" t="s">
        <v>17</v>
      </c>
      <c r="D154" s="86"/>
      <c r="E154" s="378">
        <f>E155</f>
        <v>794.9964</v>
      </c>
    </row>
    <row r="155" spans="1:5" ht="31.5" customHeight="1">
      <c r="A155" s="61" t="s">
        <v>176</v>
      </c>
      <c r="B155" s="99" t="s">
        <v>340</v>
      </c>
      <c r="C155" s="75" t="s">
        <v>17</v>
      </c>
      <c r="D155" s="68">
        <v>240</v>
      </c>
      <c r="E155" s="378">
        <f>300+495-0.0036</f>
        <v>794.9964</v>
      </c>
    </row>
    <row r="156" spans="1:5" ht="25.5">
      <c r="A156" s="33" t="s">
        <v>24</v>
      </c>
      <c r="B156" s="99" t="s">
        <v>340</v>
      </c>
      <c r="C156" s="75" t="s">
        <v>510</v>
      </c>
      <c r="D156" s="76"/>
      <c r="E156" s="378">
        <f>E157</f>
        <v>730</v>
      </c>
    </row>
    <row r="157" spans="1:5" ht="25.5">
      <c r="A157" s="61" t="s">
        <v>302</v>
      </c>
      <c r="B157" s="99" t="s">
        <v>340</v>
      </c>
      <c r="C157" s="75" t="s">
        <v>510</v>
      </c>
      <c r="D157" s="76">
        <v>810</v>
      </c>
      <c r="E157" s="378">
        <f>500+230</f>
        <v>730</v>
      </c>
    </row>
    <row r="158" spans="1:5" s="100" customFormat="1" ht="25.5">
      <c r="A158" s="294" t="s">
        <v>140</v>
      </c>
      <c r="B158" s="58" t="s">
        <v>340</v>
      </c>
      <c r="C158" s="1" t="s">
        <v>139</v>
      </c>
      <c r="D158" s="213"/>
      <c r="E158" s="378">
        <f>E159</f>
        <v>293.5936</v>
      </c>
    </row>
    <row r="159" spans="1:5" s="100" customFormat="1" ht="29.25" customHeight="1">
      <c r="A159" s="61" t="s">
        <v>176</v>
      </c>
      <c r="B159" s="58" t="s">
        <v>340</v>
      </c>
      <c r="C159" s="1" t="s">
        <v>139</v>
      </c>
      <c r="D159" s="68">
        <v>240</v>
      </c>
      <c r="E159" s="378">
        <v>293.5936</v>
      </c>
    </row>
    <row r="160" spans="1:5" s="100" customFormat="1" ht="25.5" hidden="1">
      <c r="A160" s="294" t="s">
        <v>137</v>
      </c>
      <c r="B160" s="58" t="s">
        <v>340</v>
      </c>
      <c r="C160" s="1" t="s">
        <v>138</v>
      </c>
      <c r="D160" s="213"/>
      <c r="E160" s="378">
        <f>E161</f>
        <v>0</v>
      </c>
    </row>
    <row r="161" spans="1:5" s="100" customFormat="1" ht="25.5" hidden="1">
      <c r="A161" s="64" t="s">
        <v>306</v>
      </c>
      <c r="B161" s="58" t="s">
        <v>340</v>
      </c>
      <c r="C161" s="1" t="s">
        <v>138</v>
      </c>
      <c r="D161" s="213">
        <v>244</v>
      </c>
      <c r="E161" s="378"/>
    </row>
    <row r="162" spans="1:5" s="92" customFormat="1" ht="51">
      <c r="A162" s="53" t="s">
        <v>18</v>
      </c>
      <c r="B162" s="50" t="s">
        <v>340</v>
      </c>
      <c r="C162" s="51" t="s">
        <v>338</v>
      </c>
      <c r="D162" s="51"/>
      <c r="E162" s="370">
        <f>E163+E166+E176</f>
        <v>6305</v>
      </c>
    </row>
    <row r="163" spans="1:5" s="92" customFormat="1" ht="76.5">
      <c r="A163" s="55" t="s">
        <v>25</v>
      </c>
      <c r="B163" s="50" t="s">
        <v>340</v>
      </c>
      <c r="C163" s="51" t="s">
        <v>342</v>
      </c>
      <c r="D163" s="51"/>
      <c r="E163" s="370">
        <f>E164</f>
        <v>1675</v>
      </c>
    </row>
    <row r="164" spans="1:5" ht="102">
      <c r="A164" s="57" t="s">
        <v>26</v>
      </c>
      <c r="B164" s="58" t="s">
        <v>340</v>
      </c>
      <c r="C164" s="1" t="s">
        <v>27</v>
      </c>
      <c r="D164" s="1"/>
      <c r="E164" s="375">
        <f>E165</f>
        <v>1675</v>
      </c>
    </row>
    <row r="165" spans="1:5" s="49" customFormat="1" ht="29.25" customHeight="1">
      <c r="A165" s="61" t="s">
        <v>176</v>
      </c>
      <c r="B165" s="58" t="s">
        <v>340</v>
      </c>
      <c r="C165" s="1" t="s">
        <v>27</v>
      </c>
      <c r="D165" s="68">
        <v>240</v>
      </c>
      <c r="E165" s="375">
        <f>3350/2</f>
        <v>1675</v>
      </c>
    </row>
    <row r="166" spans="1:5" s="101" customFormat="1" ht="89.25">
      <c r="A166" s="55" t="s">
        <v>28</v>
      </c>
      <c r="B166" s="50" t="s">
        <v>340</v>
      </c>
      <c r="C166" s="51" t="s">
        <v>29</v>
      </c>
      <c r="D166" s="51"/>
      <c r="E166" s="370">
        <f>E167+E172+E170+E174</f>
        <v>3130</v>
      </c>
    </row>
    <row r="167" spans="1:5" s="101" customFormat="1" ht="102">
      <c r="A167" s="60" t="s">
        <v>153</v>
      </c>
      <c r="B167" s="58" t="s">
        <v>340</v>
      </c>
      <c r="C167" s="1" t="s">
        <v>30</v>
      </c>
      <c r="D167" s="1"/>
      <c r="E167" s="375">
        <f>E168+E169</f>
        <v>1690</v>
      </c>
    </row>
    <row r="168" spans="1:5" s="100" customFormat="1" ht="25.5" hidden="1">
      <c r="A168" s="61" t="s">
        <v>302</v>
      </c>
      <c r="B168" s="58" t="s">
        <v>340</v>
      </c>
      <c r="C168" s="1" t="s">
        <v>30</v>
      </c>
      <c r="D168" s="76">
        <v>810</v>
      </c>
      <c r="E168" s="378"/>
    </row>
    <row r="169" spans="1:5" ht="31.5" customHeight="1">
      <c r="A169" s="61" t="s">
        <v>176</v>
      </c>
      <c r="B169" s="58" t="s">
        <v>340</v>
      </c>
      <c r="C169" s="1" t="s">
        <v>30</v>
      </c>
      <c r="D169" s="68">
        <v>240</v>
      </c>
      <c r="E169" s="375">
        <f>1690</f>
        <v>1690</v>
      </c>
    </row>
    <row r="170" spans="1:5" ht="76.5" customHeight="1">
      <c r="A170" s="61" t="s">
        <v>192</v>
      </c>
      <c r="B170" s="58" t="s">
        <v>340</v>
      </c>
      <c r="C170" s="1" t="s">
        <v>191</v>
      </c>
      <c r="D170" s="68"/>
      <c r="E170" s="375">
        <f>E171</f>
        <v>470</v>
      </c>
    </row>
    <row r="171" spans="1:5" ht="31.5" customHeight="1">
      <c r="A171" s="61" t="s">
        <v>176</v>
      </c>
      <c r="B171" s="58" t="s">
        <v>340</v>
      </c>
      <c r="C171" s="1" t="s">
        <v>191</v>
      </c>
      <c r="D171" s="68">
        <v>240</v>
      </c>
      <c r="E171" s="375">
        <v>470</v>
      </c>
    </row>
    <row r="172" spans="1:5" s="101" customFormat="1" ht="78" hidden="1">
      <c r="A172" s="60" t="s">
        <v>152</v>
      </c>
      <c r="B172" s="58" t="s">
        <v>340</v>
      </c>
      <c r="C172" s="1" t="s">
        <v>112</v>
      </c>
      <c r="D172" s="1"/>
      <c r="E172" s="375">
        <f>E173</f>
        <v>0</v>
      </c>
    </row>
    <row r="173" spans="1:5" s="100" customFormat="1" ht="25.5" hidden="1">
      <c r="A173" s="61" t="s">
        <v>302</v>
      </c>
      <c r="B173" s="58" t="s">
        <v>340</v>
      </c>
      <c r="C173" s="1" t="s">
        <v>112</v>
      </c>
      <c r="D173" s="76">
        <v>810</v>
      </c>
      <c r="E173" s="378"/>
    </row>
    <row r="174" spans="1:5" ht="33" customHeight="1">
      <c r="A174" s="61" t="s">
        <v>250</v>
      </c>
      <c r="B174" s="58" t="s">
        <v>340</v>
      </c>
      <c r="C174" s="1" t="s">
        <v>207</v>
      </c>
      <c r="D174" s="68"/>
      <c r="E174" s="375">
        <f>E175</f>
        <v>970</v>
      </c>
    </row>
    <row r="175" spans="1:5" ht="31.5" customHeight="1">
      <c r="A175" s="61" t="s">
        <v>176</v>
      </c>
      <c r="B175" s="58" t="s">
        <v>340</v>
      </c>
      <c r="C175" s="1" t="s">
        <v>207</v>
      </c>
      <c r="D175" s="68">
        <v>240</v>
      </c>
      <c r="E175" s="375">
        <f>470+500</f>
        <v>970</v>
      </c>
    </row>
    <row r="176" spans="1:5" s="101" customFormat="1" ht="76.5">
      <c r="A176" s="141" t="s">
        <v>63</v>
      </c>
      <c r="B176" s="50" t="s">
        <v>340</v>
      </c>
      <c r="C176" s="51" t="s">
        <v>61</v>
      </c>
      <c r="D176" s="51"/>
      <c r="E176" s="370">
        <f>E177</f>
        <v>1500</v>
      </c>
    </row>
    <row r="177" spans="1:5" s="101" customFormat="1" ht="71.25" customHeight="1">
      <c r="A177" s="60" t="s">
        <v>62</v>
      </c>
      <c r="B177" s="99" t="s">
        <v>340</v>
      </c>
      <c r="C177" s="214" t="s">
        <v>60</v>
      </c>
      <c r="D177" s="1"/>
      <c r="E177" s="375">
        <f>E178+E179</f>
        <v>1500</v>
      </c>
    </row>
    <row r="178" spans="1:5" s="100" customFormat="1" ht="25.5">
      <c r="A178" s="64" t="s">
        <v>306</v>
      </c>
      <c r="B178" s="99" t="s">
        <v>340</v>
      </c>
      <c r="C178" s="214" t="s">
        <v>60</v>
      </c>
      <c r="D178" s="68">
        <v>240</v>
      </c>
      <c r="E178" s="378">
        <f>1200-500</f>
        <v>700</v>
      </c>
    </row>
    <row r="179" spans="1:5" s="100" customFormat="1" ht="12.75">
      <c r="A179" s="64" t="s">
        <v>182</v>
      </c>
      <c r="B179" s="99" t="s">
        <v>340</v>
      </c>
      <c r="C179" s="214" t="s">
        <v>60</v>
      </c>
      <c r="D179" s="76">
        <v>410</v>
      </c>
      <c r="E179" s="378">
        <f>1000-200</f>
        <v>800</v>
      </c>
    </row>
    <row r="180" spans="1:5" s="136" customFormat="1" ht="15">
      <c r="A180" s="133" t="s">
        <v>417</v>
      </c>
      <c r="B180" s="124" t="s">
        <v>418</v>
      </c>
      <c r="C180" s="122"/>
      <c r="D180" s="122"/>
      <c r="E180" s="373">
        <f>E181+E201+E216+E220</f>
        <v>17410.189000000002</v>
      </c>
    </row>
    <row r="181" spans="1:5" ht="12.75">
      <c r="A181" s="55" t="s">
        <v>353</v>
      </c>
      <c r="B181" s="98" t="s">
        <v>418</v>
      </c>
      <c r="C181" s="51" t="s">
        <v>349</v>
      </c>
      <c r="D181" s="51"/>
      <c r="E181" s="370">
        <f>E182+E189+E191+E193+E197+E195+E199+E187</f>
        <v>13172.630000000001</v>
      </c>
    </row>
    <row r="182" spans="1:5" s="49" customFormat="1" ht="38.25">
      <c r="A182" s="78" t="s">
        <v>431</v>
      </c>
      <c r="B182" s="69" t="s">
        <v>418</v>
      </c>
      <c r="C182" s="68" t="s">
        <v>350</v>
      </c>
      <c r="D182" s="68"/>
      <c r="E182" s="374">
        <f>E183+E184+E185+E186</f>
        <v>1783.4300000000012</v>
      </c>
    </row>
    <row r="183" spans="1:5" s="97" customFormat="1" ht="18.75" customHeight="1">
      <c r="A183" s="332" t="s">
        <v>179</v>
      </c>
      <c r="B183" s="69" t="s">
        <v>418</v>
      </c>
      <c r="C183" s="68" t="s">
        <v>350</v>
      </c>
      <c r="D183" s="68">
        <v>110</v>
      </c>
      <c r="E183" s="374">
        <f>4950.8+1495.15-4837.4</f>
        <v>1608.550000000001</v>
      </c>
    </row>
    <row r="184" spans="1:5" s="56" customFormat="1" ht="25.5" hidden="1">
      <c r="A184" s="64" t="s">
        <v>433</v>
      </c>
      <c r="B184" s="69" t="s">
        <v>418</v>
      </c>
      <c r="C184" s="68" t="s">
        <v>350</v>
      </c>
      <c r="D184" s="68">
        <v>112</v>
      </c>
      <c r="E184" s="374">
        <v>0</v>
      </c>
    </row>
    <row r="185" spans="1:5" s="59" customFormat="1" ht="27" customHeight="1">
      <c r="A185" s="61" t="s">
        <v>176</v>
      </c>
      <c r="B185" s="69" t="s">
        <v>418</v>
      </c>
      <c r="C185" s="68" t="s">
        <v>350</v>
      </c>
      <c r="D185" s="68">
        <v>240</v>
      </c>
      <c r="E185" s="374">
        <f>4.1+263.38+112.4-250</f>
        <v>129.88</v>
      </c>
    </row>
    <row r="186" spans="1:5" s="59" customFormat="1" ht="18.75" customHeight="1">
      <c r="A186" s="332" t="s">
        <v>180</v>
      </c>
      <c r="B186" s="69" t="s">
        <v>418</v>
      </c>
      <c r="C186" s="68" t="s">
        <v>350</v>
      </c>
      <c r="D186" s="68">
        <v>850</v>
      </c>
      <c r="E186" s="374">
        <f>110-65</f>
        <v>45</v>
      </c>
    </row>
    <row r="187" spans="1:5" s="264" customFormat="1" ht="38.25">
      <c r="A187" s="356" t="s">
        <v>260</v>
      </c>
      <c r="B187" s="353" t="s">
        <v>418</v>
      </c>
      <c r="C187" s="351" t="s">
        <v>259</v>
      </c>
      <c r="D187" s="351"/>
      <c r="E187" s="380">
        <f>E188</f>
        <v>6314.2</v>
      </c>
    </row>
    <row r="188" spans="1:5" s="354" customFormat="1" ht="18.75" customHeight="1">
      <c r="A188" s="355" t="s">
        <v>185</v>
      </c>
      <c r="B188" s="353" t="s">
        <v>418</v>
      </c>
      <c r="C188" s="351" t="s">
        <v>259</v>
      </c>
      <c r="D188" s="351">
        <v>610</v>
      </c>
      <c r="E188" s="380">
        <v>6314.2</v>
      </c>
    </row>
    <row r="189" spans="1:5" ht="25.5">
      <c r="A189" s="78" t="s">
        <v>32</v>
      </c>
      <c r="B189" s="99" t="s">
        <v>418</v>
      </c>
      <c r="C189" s="75" t="s">
        <v>31</v>
      </c>
      <c r="D189" s="76"/>
      <c r="E189" s="378">
        <f>E190</f>
        <v>3800</v>
      </c>
    </row>
    <row r="190" spans="1:5" ht="29.25" customHeight="1">
      <c r="A190" s="61" t="s">
        <v>176</v>
      </c>
      <c r="B190" s="99" t="s">
        <v>418</v>
      </c>
      <c r="C190" s="75" t="s">
        <v>31</v>
      </c>
      <c r="D190" s="68">
        <v>240</v>
      </c>
      <c r="E190" s="378">
        <f>3000+500+300</f>
        <v>3800</v>
      </c>
    </row>
    <row r="191" spans="1:5" s="100" customFormat="1" ht="38.25">
      <c r="A191" s="33" t="s">
        <v>33</v>
      </c>
      <c r="B191" s="99" t="s">
        <v>418</v>
      </c>
      <c r="C191" s="75" t="s">
        <v>34</v>
      </c>
      <c r="D191" s="76"/>
      <c r="E191" s="378">
        <f>E192</f>
        <v>50</v>
      </c>
    </row>
    <row r="192" spans="1:5" s="95" customFormat="1" ht="28.5" customHeight="1">
      <c r="A192" s="61" t="s">
        <v>176</v>
      </c>
      <c r="B192" s="99" t="s">
        <v>418</v>
      </c>
      <c r="C192" s="75" t="s">
        <v>34</v>
      </c>
      <c r="D192" s="68">
        <v>240</v>
      </c>
      <c r="E192" s="378">
        <v>50</v>
      </c>
    </row>
    <row r="193" spans="1:5" s="59" customFormat="1" ht="38.25">
      <c r="A193" s="33" t="s">
        <v>35</v>
      </c>
      <c r="B193" s="99" t="s">
        <v>418</v>
      </c>
      <c r="C193" s="75" t="s">
        <v>36</v>
      </c>
      <c r="D193" s="76"/>
      <c r="E193" s="378">
        <f>E194</f>
        <v>525</v>
      </c>
    </row>
    <row r="194" spans="1:5" s="59" customFormat="1" ht="29.25" customHeight="1">
      <c r="A194" s="61" t="s">
        <v>176</v>
      </c>
      <c r="B194" s="99" t="s">
        <v>418</v>
      </c>
      <c r="C194" s="75" t="s">
        <v>36</v>
      </c>
      <c r="D194" s="68">
        <v>240</v>
      </c>
      <c r="E194" s="378">
        <f>(800+250)/2</f>
        <v>525</v>
      </c>
    </row>
    <row r="195" spans="1:5" s="59" customFormat="1" ht="39" hidden="1">
      <c r="A195" s="61" t="s">
        <v>156</v>
      </c>
      <c r="B195" s="99" t="s">
        <v>418</v>
      </c>
      <c r="C195" s="75" t="s">
        <v>135</v>
      </c>
      <c r="D195" s="76"/>
      <c r="E195" s="378">
        <f>E196</f>
        <v>0</v>
      </c>
    </row>
    <row r="196" spans="1:5" s="59" customFormat="1" ht="25.5" hidden="1">
      <c r="A196" s="64" t="s">
        <v>306</v>
      </c>
      <c r="B196" s="99" t="s">
        <v>418</v>
      </c>
      <c r="C196" s="75" t="s">
        <v>135</v>
      </c>
      <c r="D196" s="76">
        <v>244</v>
      </c>
      <c r="E196" s="378"/>
    </row>
    <row r="197" spans="1:5" s="59" customFormat="1" ht="12.75" hidden="1">
      <c r="A197" s="64" t="s">
        <v>89</v>
      </c>
      <c r="B197" s="99" t="s">
        <v>418</v>
      </c>
      <c r="C197" s="75" t="s">
        <v>88</v>
      </c>
      <c r="D197" s="76"/>
      <c r="E197" s="378">
        <f>E198</f>
        <v>0</v>
      </c>
    </row>
    <row r="198" spans="1:5" s="59" customFormat="1" ht="25.5" hidden="1">
      <c r="A198" s="64" t="s">
        <v>306</v>
      </c>
      <c r="B198" s="99" t="s">
        <v>418</v>
      </c>
      <c r="C198" s="75" t="s">
        <v>88</v>
      </c>
      <c r="D198" s="76">
        <v>244</v>
      </c>
      <c r="E198" s="378"/>
    </row>
    <row r="199" spans="1:5" s="59" customFormat="1" ht="25.5">
      <c r="A199" s="33" t="s">
        <v>209</v>
      </c>
      <c r="B199" s="99" t="s">
        <v>418</v>
      </c>
      <c r="C199" s="75" t="s">
        <v>210</v>
      </c>
      <c r="D199" s="76"/>
      <c r="E199" s="378">
        <f>E200</f>
        <v>700</v>
      </c>
    </row>
    <row r="200" spans="1:5" s="59" customFormat="1" ht="29.25" customHeight="1">
      <c r="A200" s="61" t="s">
        <v>176</v>
      </c>
      <c r="B200" s="99" t="s">
        <v>418</v>
      </c>
      <c r="C200" s="75" t="s">
        <v>210</v>
      </c>
      <c r="D200" s="68">
        <v>240</v>
      </c>
      <c r="E200" s="378">
        <v>700</v>
      </c>
    </row>
    <row r="201" spans="1:5" s="96" customFormat="1" ht="25.5">
      <c r="A201" s="79" t="s">
        <v>37</v>
      </c>
      <c r="B201" s="98" t="s">
        <v>418</v>
      </c>
      <c r="C201" s="83" t="s">
        <v>344</v>
      </c>
      <c r="D201" s="86"/>
      <c r="E201" s="379">
        <f>E202+E211</f>
        <v>3514.3399999999997</v>
      </c>
    </row>
    <row r="202" spans="1:5" s="92" customFormat="1" ht="51">
      <c r="A202" s="79" t="s">
        <v>39</v>
      </c>
      <c r="B202" s="98" t="s">
        <v>418</v>
      </c>
      <c r="C202" s="83" t="s">
        <v>38</v>
      </c>
      <c r="D202" s="86"/>
      <c r="E202" s="379">
        <f>E205+E207+E209+E203</f>
        <v>3211.3399999999997</v>
      </c>
    </row>
    <row r="203" spans="1:5" s="265" customFormat="1" ht="63.75">
      <c r="A203" s="349" t="s">
        <v>264</v>
      </c>
      <c r="B203" s="357" t="s">
        <v>418</v>
      </c>
      <c r="C203" s="351" t="s">
        <v>263</v>
      </c>
      <c r="D203" s="350"/>
      <c r="E203" s="382">
        <f>E204</f>
        <v>1463.3</v>
      </c>
    </row>
    <row r="204" spans="1:5" s="354" customFormat="1" ht="18.75" customHeight="1">
      <c r="A204" s="355" t="s">
        <v>185</v>
      </c>
      <c r="B204" s="353" t="s">
        <v>418</v>
      </c>
      <c r="C204" s="351" t="s">
        <v>263</v>
      </c>
      <c r="D204" s="351">
        <v>610</v>
      </c>
      <c r="E204" s="380">
        <f>463.3+1000</f>
        <v>1463.3</v>
      </c>
    </row>
    <row r="205" spans="1:5" ht="63.75">
      <c r="A205" s="84" t="s">
        <v>64</v>
      </c>
      <c r="B205" s="99" t="s">
        <v>418</v>
      </c>
      <c r="C205" s="75" t="s">
        <v>40</v>
      </c>
      <c r="D205" s="86"/>
      <c r="E205" s="378">
        <f>E206</f>
        <v>12.800000000000011</v>
      </c>
    </row>
    <row r="206" spans="1:5" ht="25.5" customHeight="1">
      <c r="A206" s="61" t="s">
        <v>176</v>
      </c>
      <c r="B206" s="99" t="s">
        <v>418</v>
      </c>
      <c r="C206" s="75" t="s">
        <v>40</v>
      </c>
      <c r="D206" s="68">
        <v>240</v>
      </c>
      <c r="E206" s="378">
        <f>676.1-200-463.3</f>
        <v>12.800000000000011</v>
      </c>
    </row>
    <row r="207" spans="1:5" ht="41.25" customHeight="1">
      <c r="A207" s="64" t="s">
        <v>41</v>
      </c>
      <c r="B207" s="99" t="s">
        <v>418</v>
      </c>
      <c r="C207" s="75" t="s">
        <v>42</v>
      </c>
      <c r="D207" s="86"/>
      <c r="E207" s="378">
        <f>E208</f>
        <v>370</v>
      </c>
    </row>
    <row r="208" spans="1:5" ht="27.75" customHeight="1">
      <c r="A208" s="61" t="s">
        <v>176</v>
      </c>
      <c r="B208" s="99" t="s">
        <v>418</v>
      </c>
      <c r="C208" s="75" t="s">
        <v>42</v>
      </c>
      <c r="D208" s="68">
        <v>240</v>
      </c>
      <c r="E208" s="378">
        <v>370</v>
      </c>
    </row>
    <row r="209" spans="1:5" ht="39.75" customHeight="1">
      <c r="A209" s="64" t="s">
        <v>43</v>
      </c>
      <c r="B209" s="99" t="s">
        <v>418</v>
      </c>
      <c r="C209" s="75" t="s">
        <v>49</v>
      </c>
      <c r="D209" s="86"/>
      <c r="E209" s="378">
        <f>E210</f>
        <v>1365.2399999999998</v>
      </c>
    </row>
    <row r="210" spans="1:5" ht="24.75" customHeight="1">
      <c r="A210" s="61" t="s">
        <v>176</v>
      </c>
      <c r="B210" s="99" t="s">
        <v>418</v>
      </c>
      <c r="C210" s="75" t="s">
        <v>49</v>
      </c>
      <c r="D210" s="68">
        <v>240</v>
      </c>
      <c r="E210" s="378">
        <f>920+723+1222.24-500-1000</f>
        <v>1365.2399999999998</v>
      </c>
    </row>
    <row r="211" spans="1:5" s="92" customFormat="1" ht="51">
      <c r="A211" s="79" t="s">
        <v>44</v>
      </c>
      <c r="B211" s="98" t="s">
        <v>418</v>
      </c>
      <c r="C211" s="83" t="s">
        <v>427</v>
      </c>
      <c r="D211" s="86"/>
      <c r="E211" s="379">
        <f>E212+E214</f>
        <v>303</v>
      </c>
    </row>
    <row r="212" spans="1:5" ht="63.75">
      <c r="A212" s="84" t="s">
        <v>123</v>
      </c>
      <c r="B212" s="99" t="s">
        <v>418</v>
      </c>
      <c r="C212" s="75" t="s">
        <v>56</v>
      </c>
      <c r="D212" s="86"/>
      <c r="E212" s="378">
        <f>E213</f>
        <v>303</v>
      </c>
    </row>
    <row r="213" spans="1:5" ht="26.25" customHeight="1">
      <c r="A213" s="61" t="s">
        <v>176</v>
      </c>
      <c r="B213" s="99" t="s">
        <v>418</v>
      </c>
      <c r="C213" s="75" t="s">
        <v>56</v>
      </c>
      <c r="D213" s="68">
        <v>240</v>
      </c>
      <c r="E213" s="378">
        <f>20+283</f>
        <v>303</v>
      </c>
    </row>
    <row r="214" spans="1:5" ht="51.75" hidden="1">
      <c r="A214" s="84" t="s">
        <v>65</v>
      </c>
      <c r="B214" s="99" t="s">
        <v>418</v>
      </c>
      <c r="C214" s="75" t="s">
        <v>57</v>
      </c>
      <c r="D214" s="86"/>
      <c r="E214" s="378">
        <f>E215</f>
        <v>0</v>
      </c>
    </row>
    <row r="215" spans="1:5" ht="25.5" hidden="1">
      <c r="A215" s="64" t="s">
        <v>306</v>
      </c>
      <c r="B215" s="99" t="s">
        <v>418</v>
      </c>
      <c r="C215" s="75" t="s">
        <v>57</v>
      </c>
      <c r="D215" s="76">
        <v>244</v>
      </c>
      <c r="E215" s="378"/>
    </row>
    <row r="216" spans="1:5" s="96" customFormat="1" ht="25.5">
      <c r="A216" s="79" t="s">
        <v>543</v>
      </c>
      <c r="B216" s="98" t="s">
        <v>418</v>
      </c>
      <c r="C216" s="83" t="s">
        <v>545</v>
      </c>
      <c r="D216" s="86"/>
      <c r="E216" s="379">
        <f>E217</f>
        <v>710</v>
      </c>
    </row>
    <row r="217" spans="1:5" s="92" customFormat="1" ht="51">
      <c r="A217" s="79" t="s">
        <v>544</v>
      </c>
      <c r="B217" s="80" t="s">
        <v>418</v>
      </c>
      <c r="C217" s="83" t="s">
        <v>546</v>
      </c>
      <c r="D217" s="85"/>
      <c r="E217" s="379">
        <f>E218</f>
        <v>710</v>
      </c>
    </row>
    <row r="218" spans="1:5" s="59" customFormat="1" ht="63.75">
      <c r="A218" s="74" t="s">
        <v>193</v>
      </c>
      <c r="B218" s="99" t="s">
        <v>418</v>
      </c>
      <c r="C218" s="75" t="s">
        <v>174</v>
      </c>
      <c r="D218" s="76"/>
      <c r="E218" s="378">
        <f>E219</f>
        <v>710</v>
      </c>
    </row>
    <row r="219" spans="1:5" s="59" customFormat="1" ht="30" customHeight="1">
      <c r="A219" s="61" t="s">
        <v>176</v>
      </c>
      <c r="B219" s="99" t="s">
        <v>418</v>
      </c>
      <c r="C219" s="75" t="s">
        <v>174</v>
      </c>
      <c r="D219" s="68">
        <v>240</v>
      </c>
      <c r="E219" s="378">
        <f>2020/2-300</f>
        <v>710</v>
      </c>
    </row>
    <row r="220" spans="1:5" s="96" customFormat="1" ht="51">
      <c r="A220" s="79" t="s">
        <v>256</v>
      </c>
      <c r="B220" s="98" t="s">
        <v>418</v>
      </c>
      <c r="C220" s="83" t="s">
        <v>253</v>
      </c>
      <c r="D220" s="86"/>
      <c r="E220" s="379">
        <f>E221</f>
        <v>13.219</v>
      </c>
    </row>
    <row r="221" spans="1:5" s="92" customFormat="1" ht="76.5">
      <c r="A221" s="79" t="s">
        <v>258</v>
      </c>
      <c r="B221" s="80" t="s">
        <v>418</v>
      </c>
      <c r="C221" s="83" t="s">
        <v>254</v>
      </c>
      <c r="D221" s="85"/>
      <c r="E221" s="379">
        <f>E222</f>
        <v>13.219</v>
      </c>
    </row>
    <row r="222" spans="1:5" s="59" customFormat="1" ht="12.75">
      <c r="A222" s="74" t="s">
        <v>257</v>
      </c>
      <c r="B222" s="99" t="s">
        <v>418</v>
      </c>
      <c r="C222" s="75" t="s">
        <v>255</v>
      </c>
      <c r="D222" s="76"/>
      <c r="E222" s="378">
        <f>E223</f>
        <v>13.219</v>
      </c>
    </row>
    <row r="223" spans="1:5" s="59" customFormat="1" ht="30" customHeight="1">
      <c r="A223" s="61" t="s">
        <v>176</v>
      </c>
      <c r="B223" s="99" t="s">
        <v>418</v>
      </c>
      <c r="C223" s="75" t="s">
        <v>255</v>
      </c>
      <c r="D223" s="68">
        <v>240</v>
      </c>
      <c r="E223" s="378">
        <v>13.219</v>
      </c>
    </row>
    <row r="224" spans="1:5" s="135" customFormat="1" ht="15">
      <c r="A224" s="121" t="s">
        <v>370</v>
      </c>
      <c r="B224" s="123" t="s">
        <v>367</v>
      </c>
      <c r="C224" s="122"/>
      <c r="D224" s="122"/>
      <c r="E224" s="371">
        <f>E225</f>
        <v>13775.1</v>
      </c>
    </row>
    <row r="225" spans="1:5" s="132" customFormat="1" ht="15">
      <c r="A225" s="121" t="s">
        <v>286</v>
      </c>
      <c r="B225" s="123" t="s">
        <v>285</v>
      </c>
      <c r="C225" s="122"/>
      <c r="D225" s="122"/>
      <c r="E225" s="371">
        <f>E235+E241+E244+E226</f>
        <v>13775.1</v>
      </c>
    </row>
    <row r="226" spans="1:5" ht="13.5" hidden="1">
      <c r="A226" s="121" t="s">
        <v>353</v>
      </c>
      <c r="B226" s="123" t="s">
        <v>285</v>
      </c>
      <c r="C226" s="122" t="s">
        <v>349</v>
      </c>
      <c r="D226" s="122"/>
      <c r="E226" s="371">
        <f>E232+E227+E230</f>
        <v>0</v>
      </c>
    </row>
    <row r="227" spans="1:5" s="59" customFormat="1" ht="25.5" hidden="1">
      <c r="A227" s="61" t="s">
        <v>132</v>
      </c>
      <c r="B227" s="58" t="s">
        <v>285</v>
      </c>
      <c r="C227" s="1" t="s">
        <v>131</v>
      </c>
      <c r="D227" s="1"/>
      <c r="E227" s="375">
        <f>E228+E229</f>
        <v>0</v>
      </c>
    </row>
    <row r="228" spans="1:5" s="59" customFormat="1" ht="25.5" hidden="1">
      <c r="A228" s="61" t="s">
        <v>306</v>
      </c>
      <c r="B228" s="58" t="s">
        <v>285</v>
      </c>
      <c r="C228" s="1" t="s">
        <v>131</v>
      </c>
      <c r="D228" s="1" t="s">
        <v>330</v>
      </c>
      <c r="E228" s="375"/>
    </row>
    <row r="229" spans="1:5" s="59" customFormat="1" ht="39" hidden="1">
      <c r="A229" s="65" t="s">
        <v>334</v>
      </c>
      <c r="B229" s="58" t="s">
        <v>285</v>
      </c>
      <c r="C229" s="1" t="s">
        <v>131</v>
      </c>
      <c r="D229" s="1" t="s">
        <v>337</v>
      </c>
      <c r="E229" s="375"/>
    </row>
    <row r="230" spans="1:5" s="59" customFormat="1" ht="12.75" hidden="1">
      <c r="A230" s="61" t="s">
        <v>130</v>
      </c>
      <c r="B230" s="58" t="s">
        <v>285</v>
      </c>
      <c r="C230" s="1" t="s">
        <v>129</v>
      </c>
      <c r="D230" s="1"/>
      <c r="E230" s="375">
        <f>E231</f>
        <v>0</v>
      </c>
    </row>
    <row r="231" spans="1:5" s="59" customFormat="1" ht="25.5" hidden="1">
      <c r="A231" s="61" t="s">
        <v>306</v>
      </c>
      <c r="B231" s="58" t="s">
        <v>285</v>
      </c>
      <c r="C231" s="1" t="s">
        <v>129</v>
      </c>
      <c r="D231" s="1" t="s">
        <v>333</v>
      </c>
      <c r="E231" s="375"/>
    </row>
    <row r="232" spans="1:5" s="59" customFormat="1" ht="12.75" hidden="1">
      <c r="A232" s="61" t="s">
        <v>87</v>
      </c>
      <c r="B232" s="58" t="s">
        <v>285</v>
      </c>
      <c r="C232" s="1" t="s">
        <v>86</v>
      </c>
      <c r="D232" s="1"/>
      <c r="E232" s="375">
        <f>E233</f>
        <v>0</v>
      </c>
    </row>
    <row r="233" spans="1:5" s="59" customFormat="1" ht="12.75" hidden="1">
      <c r="A233" s="61" t="s">
        <v>335</v>
      </c>
      <c r="B233" s="58" t="s">
        <v>285</v>
      </c>
      <c r="C233" s="1" t="s">
        <v>86</v>
      </c>
      <c r="D233" s="1" t="s">
        <v>336</v>
      </c>
      <c r="E233" s="375"/>
    </row>
    <row r="234" spans="1:5" s="132" customFormat="1" ht="42.75">
      <c r="A234" s="121" t="s">
        <v>54</v>
      </c>
      <c r="B234" s="123" t="s">
        <v>285</v>
      </c>
      <c r="C234" s="122" t="s">
        <v>271</v>
      </c>
      <c r="D234" s="122"/>
      <c r="E234" s="371">
        <f>E235+E244</f>
        <v>6058.5</v>
      </c>
    </row>
    <row r="235" spans="1:5" s="92" customFormat="1" ht="63.75">
      <c r="A235" s="55" t="s">
        <v>512</v>
      </c>
      <c r="B235" s="50" t="s">
        <v>285</v>
      </c>
      <c r="C235" s="51" t="s">
        <v>279</v>
      </c>
      <c r="D235" s="51"/>
      <c r="E235" s="370">
        <f>E236</f>
        <v>3890.8999999999996</v>
      </c>
    </row>
    <row r="236" spans="1:5" ht="76.5">
      <c r="A236" s="61" t="s">
        <v>513</v>
      </c>
      <c r="B236" s="58" t="s">
        <v>285</v>
      </c>
      <c r="C236" s="1" t="s">
        <v>289</v>
      </c>
      <c r="D236" s="1"/>
      <c r="E236" s="375">
        <f>E237+E238+E239+E240</f>
        <v>3890.8999999999996</v>
      </c>
    </row>
    <row r="237" spans="1:5" ht="15.75" customHeight="1">
      <c r="A237" s="333" t="s">
        <v>179</v>
      </c>
      <c r="B237" s="58" t="s">
        <v>285</v>
      </c>
      <c r="C237" s="1" t="s">
        <v>289</v>
      </c>
      <c r="D237" s="1" t="s">
        <v>183</v>
      </c>
      <c r="E237" s="375">
        <f>2769.1+2.1</f>
        <v>2771.2</v>
      </c>
    </row>
    <row r="238" spans="1:5" ht="25.5" hidden="1">
      <c r="A238" s="61" t="s">
        <v>331</v>
      </c>
      <c r="B238" s="58" t="s">
        <v>285</v>
      </c>
      <c r="C238" s="1" t="s">
        <v>289</v>
      </c>
      <c r="D238" s="1" t="s">
        <v>332</v>
      </c>
      <c r="E238" s="375">
        <v>0</v>
      </c>
    </row>
    <row r="239" spans="1:5" ht="27" customHeight="1">
      <c r="A239" s="61" t="s">
        <v>176</v>
      </c>
      <c r="B239" s="58" t="s">
        <v>285</v>
      </c>
      <c r="C239" s="1" t="s">
        <v>289</v>
      </c>
      <c r="D239" s="68">
        <v>240</v>
      </c>
      <c r="E239" s="375">
        <f>1478.7-360</f>
        <v>1118.7</v>
      </c>
    </row>
    <row r="240" spans="1:5" s="49" customFormat="1" ht="18.75" customHeight="1">
      <c r="A240" s="33" t="s">
        <v>180</v>
      </c>
      <c r="B240" s="58" t="s">
        <v>285</v>
      </c>
      <c r="C240" s="1" t="s">
        <v>289</v>
      </c>
      <c r="D240" s="1" t="s">
        <v>184</v>
      </c>
      <c r="E240" s="375">
        <v>1</v>
      </c>
    </row>
    <row r="241" spans="1:5" s="56" customFormat="1" ht="38.25">
      <c r="A241" s="55" t="s">
        <v>515</v>
      </c>
      <c r="B241" s="50" t="s">
        <v>285</v>
      </c>
      <c r="C241" s="51" t="s">
        <v>280</v>
      </c>
      <c r="D241" s="51"/>
      <c r="E241" s="370">
        <f>E242</f>
        <v>7716.600000000001</v>
      </c>
    </row>
    <row r="242" spans="1:5" s="56" customFormat="1" ht="76.5">
      <c r="A242" s="61" t="s">
        <v>514</v>
      </c>
      <c r="B242" s="58" t="s">
        <v>285</v>
      </c>
      <c r="C242" s="1" t="s">
        <v>290</v>
      </c>
      <c r="D242" s="1"/>
      <c r="E242" s="375">
        <f>E243</f>
        <v>7716.600000000001</v>
      </c>
    </row>
    <row r="243" spans="1:5" s="59" customFormat="1" ht="19.5" customHeight="1">
      <c r="A243" s="33" t="s">
        <v>185</v>
      </c>
      <c r="B243" s="58" t="s">
        <v>285</v>
      </c>
      <c r="C243" s="1" t="s">
        <v>290</v>
      </c>
      <c r="D243" s="1" t="s">
        <v>186</v>
      </c>
      <c r="E243" s="375">
        <f>8217.2+106.7-260-19.8-9-1.2-4-57.6-90-13.5-8.2-80-24-40</f>
        <v>7716.600000000001</v>
      </c>
    </row>
    <row r="244" spans="1:5" s="49" customFormat="1" ht="51">
      <c r="A244" s="79" t="s">
        <v>516</v>
      </c>
      <c r="B244" s="50" t="s">
        <v>285</v>
      </c>
      <c r="C244" s="83" t="s">
        <v>281</v>
      </c>
      <c r="D244" s="86"/>
      <c r="E244" s="379">
        <f>E245</f>
        <v>2167.6</v>
      </c>
    </row>
    <row r="245" spans="1:5" s="49" customFormat="1" ht="63.75">
      <c r="A245" s="84" t="s">
        <v>517</v>
      </c>
      <c r="B245" s="58" t="s">
        <v>285</v>
      </c>
      <c r="C245" s="83" t="s">
        <v>530</v>
      </c>
      <c r="D245" s="86"/>
      <c r="E245" s="378">
        <f>E246+E247</f>
        <v>2167.6</v>
      </c>
    </row>
    <row r="246" spans="1:5" s="56" customFormat="1" ht="27.75" customHeight="1">
      <c r="A246" s="61" t="s">
        <v>176</v>
      </c>
      <c r="B246" s="58" t="s">
        <v>285</v>
      </c>
      <c r="C246" s="1" t="s">
        <v>530</v>
      </c>
      <c r="D246" s="68">
        <v>240</v>
      </c>
      <c r="E246" s="375">
        <f>21.5+50+500+33.6+30+400</f>
        <v>1035.1</v>
      </c>
    </row>
    <row r="247" spans="1:5" s="59" customFormat="1" ht="15" customHeight="1">
      <c r="A247" s="33" t="s">
        <v>185</v>
      </c>
      <c r="B247" s="58" t="s">
        <v>285</v>
      </c>
      <c r="C247" s="1" t="s">
        <v>530</v>
      </c>
      <c r="D247" s="1" t="s">
        <v>186</v>
      </c>
      <c r="E247" s="375">
        <f>991.5+66+50+25</f>
        <v>1132.5</v>
      </c>
    </row>
    <row r="248" spans="1:5" s="143" customFormat="1" ht="15">
      <c r="A248" s="121" t="s">
        <v>359</v>
      </c>
      <c r="B248" s="123" t="s">
        <v>360</v>
      </c>
      <c r="C248" s="122"/>
      <c r="D248" s="122"/>
      <c r="E248" s="371">
        <f>E249+E254</f>
        <v>1296.1</v>
      </c>
    </row>
    <row r="249" spans="1:5" s="143" customFormat="1" ht="15">
      <c r="A249" s="121" t="s">
        <v>303</v>
      </c>
      <c r="B249" s="123" t="s">
        <v>354</v>
      </c>
      <c r="C249" s="122"/>
      <c r="D249" s="122"/>
      <c r="E249" s="371">
        <f>E250</f>
        <v>296.1</v>
      </c>
    </row>
    <row r="250" spans="1:5" s="101" customFormat="1" ht="25.5">
      <c r="A250" s="53" t="s">
        <v>522</v>
      </c>
      <c r="B250" s="50" t="s">
        <v>354</v>
      </c>
      <c r="C250" s="51" t="s">
        <v>273</v>
      </c>
      <c r="D250" s="51"/>
      <c r="E250" s="370">
        <f>E251</f>
        <v>296.1</v>
      </c>
    </row>
    <row r="251" spans="1:5" s="101" customFormat="1" ht="51">
      <c r="A251" s="55" t="s">
        <v>523</v>
      </c>
      <c r="B251" s="50" t="s">
        <v>354</v>
      </c>
      <c r="C251" s="51" t="s">
        <v>283</v>
      </c>
      <c r="D251" s="51"/>
      <c r="E251" s="370">
        <f>E252</f>
        <v>296.1</v>
      </c>
    </row>
    <row r="252" spans="1:5" s="59" customFormat="1" ht="51">
      <c r="A252" s="33" t="s">
        <v>524</v>
      </c>
      <c r="B252" s="58" t="s">
        <v>354</v>
      </c>
      <c r="C252" s="1" t="s">
        <v>521</v>
      </c>
      <c r="D252" s="1"/>
      <c r="E252" s="375">
        <f>E253</f>
        <v>296.1</v>
      </c>
    </row>
    <row r="253" spans="1:5" s="59" customFormat="1" ht="19.5" customHeight="1">
      <c r="A253" s="33" t="s">
        <v>187</v>
      </c>
      <c r="B253" s="58" t="s">
        <v>354</v>
      </c>
      <c r="C253" s="1" t="s">
        <v>521</v>
      </c>
      <c r="D253" s="1" t="s">
        <v>188</v>
      </c>
      <c r="E253" s="375">
        <v>296.1</v>
      </c>
    </row>
    <row r="254" spans="1:5" s="143" customFormat="1" ht="15">
      <c r="A254" s="121" t="s">
        <v>346</v>
      </c>
      <c r="B254" s="123" t="s">
        <v>345</v>
      </c>
      <c r="C254" s="122"/>
      <c r="D254" s="122"/>
      <c r="E254" s="371">
        <f>E259+E255</f>
        <v>1000</v>
      </c>
    </row>
    <row r="255" spans="1:5" ht="12.75" hidden="1">
      <c r="A255" s="53" t="s">
        <v>428</v>
      </c>
      <c r="B255" s="98" t="s">
        <v>345</v>
      </c>
      <c r="C255" s="72" t="s">
        <v>268</v>
      </c>
      <c r="D255" s="72"/>
      <c r="E255" s="373">
        <f>E256</f>
        <v>0</v>
      </c>
    </row>
    <row r="256" spans="1:5" ht="12.75" hidden="1">
      <c r="A256" s="55" t="s">
        <v>353</v>
      </c>
      <c r="B256" s="98" t="s">
        <v>345</v>
      </c>
      <c r="C256" s="51" t="s">
        <v>349</v>
      </c>
      <c r="D256" s="51"/>
      <c r="E256" s="370">
        <f>E257</f>
        <v>0</v>
      </c>
    </row>
    <row r="257" spans="1:5" s="49" customFormat="1" ht="25.5" hidden="1">
      <c r="A257" s="78" t="s">
        <v>70</v>
      </c>
      <c r="B257" s="98" t="s">
        <v>345</v>
      </c>
      <c r="C257" s="68" t="s">
        <v>69</v>
      </c>
      <c r="D257" s="68"/>
      <c r="E257" s="374">
        <f>E258</f>
        <v>0</v>
      </c>
    </row>
    <row r="258" spans="1:5" s="49" customFormat="1" ht="39" hidden="1">
      <c r="A258" s="78" t="s">
        <v>71</v>
      </c>
      <c r="B258" s="98" t="s">
        <v>345</v>
      </c>
      <c r="C258" s="68" t="s">
        <v>69</v>
      </c>
      <c r="D258" s="70">
        <v>314</v>
      </c>
      <c r="E258" s="374"/>
    </row>
    <row r="259" spans="1:5" s="101" customFormat="1" ht="51">
      <c r="A259" s="53" t="s">
        <v>518</v>
      </c>
      <c r="B259" s="98" t="s">
        <v>345</v>
      </c>
      <c r="C259" s="51" t="s">
        <v>269</v>
      </c>
      <c r="D259" s="51"/>
      <c r="E259" s="370">
        <f>E260</f>
        <v>1000</v>
      </c>
    </row>
    <row r="260" spans="1:5" s="101" customFormat="1" ht="89.25">
      <c r="A260" s="55" t="s">
        <v>520</v>
      </c>
      <c r="B260" s="98" t="s">
        <v>345</v>
      </c>
      <c r="C260" s="51" t="s">
        <v>278</v>
      </c>
      <c r="D260" s="51"/>
      <c r="E260" s="370">
        <f>E261+E264+E267+E270</f>
        <v>1000</v>
      </c>
    </row>
    <row r="261" spans="1:5" s="59" customFormat="1" ht="81" customHeight="1">
      <c r="A261" s="60" t="s">
        <v>76</v>
      </c>
      <c r="B261" s="99" t="s">
        <v>345</v>
      </c>
      <c r="C261" s="1" t="s">
        <v>519</v>
      </c>
      <c r="D261" s="1"/>
      <c r="E261" s="375">
        <f>E262+E263</f>
        <v>1000</v>
      </c>
    </row>
    <row r="262" spans="1:5" s="95" customFormat="1" ht="12.75" hidden="1">
      <c r="A262" s="61" t="s">
        <v>291</v>
      </c>
      <c r="B262" s="99" t="s">
        <v>345</v>
      </c>
      <c r="C262" s="1" t="s">
        <v>519</v>
      </c>
      <c r="D262" s="1" t="s">
        <v>339</v>
      </c>
      <c r="E262" s="375"/>
    </row>
    <row r="263" spans="1:5" s="95" customFormat="1" ht="16.5" customHeight="1">
      <c r="A263" s="33" t="s">
        <v>187</v>
      </c>
      <c r="B263" s="99" t="s">
        <v>345</v>
      </c>
      <c r="C263" s="1" t="s">
        <v>519</v>
      </c>
      <c r="D263" s="1" t="s">
        <v>188</v>
      </c>
      <c r="E263" s="375">
        <f>1500-500</f>
        <v>1000</v>
      </c>
    </row>
    <row r="264" spans="1:5" s="59" customFormat="1" ht="25.5" hidden="1">
      <c r="A264" s="60" t="s">
        <v>125</v>
      </c>
      <c r="B264" s="99" t="s">
        <v>345</v>
      </c>
      <c r="C264" s="1" t="s">
        <v>124</v>
      </c>
      <c r="D264" s="1"/>
      <c r="E264" s="375">
        <f>E265+E266</f>
        <v>0</v>
      </c>
    </row>
    <row r="265" spans="1:5" s="95" customFormat="1" ht="12.75" hidden="1">
      <c r="A265" s="61" t="s">
        <v>291</v>
      </c>
      <c r="B265" s="99" t="s">
        <v>345</v>
      </c>
      <c r="C265" s="1" t="s">
        <v>519</v>
      </c>
      <c r="D265" s="1" t="s">
        <v>339</v>
      </c>
      <c r="E265" s="375"/>
    </row>
    <row r="266" spans="1:5" s="95" customFormat="1" ht="12.75" hidden="1">
      <c r="A266" s="61" t="s">
        <v>68</v>
      </c>
      <c r="B266" s="99" t="s">
        <v>345</v>
      </c>
      <c r="C266" s="1" t="s">
        <v>124</v>
      </c>
      <c r="D266" s="1" t="s">
        <v>67</v>
      </c>
      <c r="E266" s="375"/>
    </row>
    <row r="267" spans="1:5" s="59" customFormat="1" ht="39" hidden="1">
      <c r="A267" s="60" t="s">
        <v>150</v>
      </c>
      <c r="B267" s="99" t="s">
        <v>345</v>
      </c>
      <c r="C267" s="1" t="s">
        <v>126</v>
      </c>
      <c r="D267" s="1"/>
      <c r="E267" s="375">
        <f>E268+E269</f>
        <v>0</v>
      </c>
    </row>
    <row r="268" spans="1:5" s="95" customFormat="1" ht="12.75" hidden="1">
      <c r="A268" s="61" t="s">
        <v>291</v>
      </c>
      <c r="B268" s="99" t="s">
        <v>345</v>
      </c>
      <c r="C268" s="1" t="s">
        <v>519</v>
      </c>
      <c r="D268" s="1" t="s">
        <v>339</v>
      </c>
      <c r="E268" s="375"/>
    </row>
    <row r="269" spans="1:5" s="95" customFormat="1" ht="12.75" hidden="1">
      <c r="A269" s="61" t="s">
        <v>68</v>
      </c>
      <c r="B269" s="99" t="s">
        <v>345</v>
      </c>
      <c r="C269" s="1" t="s">
        <v>126</v>
      </c>
      <c r="D269" s="1" t="s">
        <v>67</v>
      </c>
      <c r="E269" s="375"/>
    </row>
    <row r="270" spans="1:5" s="59" customFormat="1" ht="25.5" hidden="1">
      <c r="A270" s="60" t="s">
        <v>128</v>
      </c>
      <c r="B270" s="99" t="s">
        <v>345</v>
      </c>
      <c r="C270" s="1" t="s">
        <v>127</v>
      </c>
      <c r="D270" s="1"/>
      <c r="E270" s="375">
        <f>E271+E272</f>
        <v>0</v>
      </c>
    </row>
    <row r="271" spans="1:5" s="95" customFormat="1" ht="12.75" hidden="1">
      <c r="A271" s="61" t="s">
        <v>291</v>
      </c>
      <c r="B271" s="99" t="s">
        <v>345</v>
      </c>
      <c r="C271" s="1" t="s">
        <v>519</v>
      </c>
      <c r="D271" s="1" t="s">
        <v>339</v>
      </c>
      <c r="E271" s="375"/>
    </row>
    <row r="272" spans="1:5" s="95" customFormat="1" ht="12.75" hidden="1">
      <c r="A272" s="61" t="s">
        <v>68</v>
      </c>
      <c r="B272" s="99" t="s">
        <v>345</v>
      </c>
      <c r="C272" s="1" t="s">
        <v>127</v>
      </c>
      <c r="D272" s="1" t="s">
        <v>67</v>
      </c>
      <c r="E272" s="375"/>
    </row>
    <row r="273" spans="1:5" s="134" customFormat="1" ht="15">
      <c r="A273" s="121" t="s">
        <v>371</v>
      </c>
      <c r="B273" s="123" t="s">
        <v>368</v>
      </c>
      <c r="C273" s="122"/>
      <c r="D273" s="122"/>
      <c r="E273" s="371">
        <f>E274</f>
        <v>1600</v>
      </c>
    </row>
    <row r="274" spans="1:5" s="134" customFormat="1" ht="15">
      <c r="A274" s="121" t="s">
        <v>288</v>
      </c>
      <c r="B274" s="123" t="s">
        <v>287</v>
      </c>
      <c r="C274" s="122"/>
      <c r="D274" s="122"/>
      <c r="E274" s="371">
        <f>E275+E279</f>
        <v>1600</v>
      </c>
    </row>
    <row r="275" spans="1:5" s="96" customFormat="1" ht="25.5">
      <c r="A275" s="53" t="s">
        <v>525</v>
      </c>
      <c r="B275" s="50" t="s">
        <v>287</v>
      </c>
      <c r="C275" s="51" t="s">
        <v>272</v>
      </c>
      <c r="D275" s="51"/>
      <c r="E275" s="370">
        <f>E276</f>
        <v>1600</v>
      </c>
    </row>
    <row r="276" spans="1:5" s="96" customFormat="1" ht="38.25">
      <c r="A276" s="55" t="s">
        <v>526</v>
      </c>
      <c r="B276" s="50" t="s">
        <v>287</v>
      </c>
      <c r="C276" s="51" t="s">
        <v>282</v>
      </c>
      <c r="D276" s="51"/>
      <c r="E276" s="370">
        <f>E277</f>
        <v>1600</v>
      </c>
    </row>
    <row r="277" spans="1:5" s="59" customFormat="1" ht="63.75">
      <c r="A277" s="61" t="s">
        <v>163</v>
      </c>
      <c r="B277" s="58" t="s">
        <v>287</v>
      </c>
      <c r="C277" s="1" t="s">
        <v>55</v>
      </c>
      <c r="D277" s="1"/>
      <c r="E277" s="375">
        <f>E278</f>
        <v>1600</v>
      </c>
    </row>
    <row r="278" spans="1:5" s="59" customFormat="1" ht="25.5">
      <c r="A278" s="61" t="s">
        <v>175</v>
      </c>
      <c r="B278" s="58" t="s">
        <v>287</v>
      </c>
      <c r="C278" s="1" t="s">
        <v>55</v>
      </c>
      <c r="D278" s="68">
        <v>240</v>
      </c>
      <c r="E278" s="375">
        <f>2200-600</f>
        <v>1600</v>
      </c>
    </row>
    <row r="279" spans="1:5" s="59" customFormat="1" ht="12.75" hidden="1">
      <c r="A279" s="53" t="s">
        <v>428</v>
      </c>
      <c r="B279" s="98" t="s">
        <v>287</v>
      </c>
      <c r="C279" s="72" t="s">
        <v>268</v>
      </c>
      <c r="D279" s="51"/>
      <c r="E279" s="370">
        <f>E280</f>
        <v>0</v>
      </c>
    </row>
    <row r="280" spans="1:5" s="59" customFormat="1" ht="12.75" hidden="1">
      <c r="A280" s="55" t="s">
        <v>353</v>
      </c>
      <c r="B280" s="98" t="s">
        <v>287</v>
      </c>
      <c r="C280" s="51" t="s">
        <v>349</v>
      </c>
      <c r="D280" s="1"/>
      <c r="E280" s="375">
        <f>E281+E283+E285</f>
        <v>0</v>
      </c>
    </row>
    <row r="281" spans="1:5" s="59" customFormat="1" ht="12.75" hidden="1">
      <c r="A281" s="61" t="s">
        <v>102</v>
      </c>
      <c r="B281" s="99" t="s">
        <v>287</v>
      </c>
      <c r="C281" s="1" t="s">
        <v>101</v>
      </c>
      <c r="D281" s="1"/>
      <c r="E281" s="375">
        <f>E282</f>
        <v>0</v>
      </c>
    </row>
    <row r="282" spans="1:5" s="59" customFormat="1" ht="25.5" hidden="1">
      <c r="A282" s="61" t="s">
        <v>306</v>
      </c>
      <c r="B282" s="99" t="s">
        <v>287</v>
      </c>
      <c r="C282" s="1" t="s">
        <v>101</v>
      </c>
      <c r="D282" s="1" t="s">
        <v>333</v>
      </c>
      <c r="E282" s="375"/>
    </row>
    <row r="283" spans="1:5" s="59" customFormat="1" ht="12.75" hidden="1">
      <c r="A283" s="61" t="s">
        <v>113</v>
      </c>
      <c r="B283" s="99" t="s">
        <v>287</v>
      </c>
      <c r="C283" s="1" t="s">
        <v>105</v>
      </c>
      <c r="D283" s="1"/>
      <c r="E283" s="375">
        <f>E284</f>
        <v>0</v>
      </c>
    </row>
    <row r="284" spans="1:5" s="59" customFormat="1" ht="25.5" hidden="1">
      <c r="A284" s="61" t="s">
        <v>306</v>
      </c>
      <c r="B284" s="99" t="s">
        <v>287</v>
      </c>
      <c r="C284" s="1" t="s">
        <v>105</v>
      </c>
      <c r="D284" s="1" t="s">
        <v>333</v>
      </c>
      <c r="E284" s="375"/>
    </row>
    <row r="285" spans="1:5" s="59" customFormat="1" ht="39" hidden="1">
      <c r="A285" s="61" t="s">
        <v>156</v>
      </c>
      <c r="B285" s="99" t="s">
        <v>287</v>
      </c>
      <c r="C285" s="1" t="s">
        <v>135</v>
      </c>
      <c r="D285" s="1"/>
      <c r="E285" s="375">
        <f>E286</f>
        <v>0</v>
      </c>
    </row>
    <row r="286" spans="1:5" s="59" customFormat="1" ht="25.5" hidden="1">
      <c r="A286" s="61" t="s">
        <v>306</v>
      </c>
      <c r="B286" s="99" t="s">
        <v>287</v>
      </c>
      <c r="C286" s="1" t="s">
        <v>135</v>
      </c>
      <c r="D286" s="1" t="s">
        <v>333</v>
      </c>
      <c r="E286" s="375"/>
    </row>
    <row r="287" spans="1:5" s="59" customFormat="1" ht="14.25">
      <c r="A287" s="121" t="s">
        <v>372</v>
      </c>
      <c r="B287" s="98" t="s">
        <v>369</v>
      </c>
      <c r="C287" s="214"/>
      <c r="D287" s="1"/>
      <c r="E287" s="371">
        <f>E288</f>
        <v>600</v>
      </c>
    </row>
    <row r="288" spans="1:5" s="59" customFormat="1" ht="14.25">
      <c r="A288" s="121" t="s">
        <v>348</v>
      </c>
      <c r="B288" s="98" t="s">
        <v>347</v>
      </c>
      <c r="C288" s="214"/>
      <c r="D288" s="1"/>
      <c r="E288" s="371">
        <f>E289</f>
        <v>600</v>
      </c>
    </row>
    <row r="289" spans="1:5" ht="25.5">
      <c r="A289" s="53" t="s">
        <v>428</v>
      </c>
      <c r="B289" s="98" t="s">
        <v>347</v>
      </c>
      <c r="C289" s="83" t="s">
        <v>268</v>
      </c>
      <c r="D289" s="86"/>
      <c r="E289" s="379">
        <f>E290</f>
        <v>600</v>
      </c>
    </row>
    <row r="290" spans="1:5" ht="12.75">
      <c r="A290" s="55" t="s">
        <v>353</v>
      </c>
      <c r="B290" s="98" t="s">
        <v>347</v>
      </c>
      <c r="C290" s="83" t="s">
        <v>349</v>
      </c>
      <c r="D290" s="86"/>
      <c r="E290" s="379">
        <f>E291</f>
        <v>600</v>
      </c>
    </row>
    <row r="291" spans="1:5" ht="51">
      <c r="A291" s="84" t="s">
        <v>265</v>
      </c>
      <c r="B291" s="99" t="s">
        <v>347</v>
      </c>
      <c r="C291" s="75" t="s">
        <v>531</v>
      </c>
      <c r="D291" s="86"/>
      <c r="E291" s="378">
        <f>E292+E294</f>
        <v>600</v>
      </c>
    </row>
    <row r="292" spans="1:5" ht="32.25" customHeight="1">
      <c r="A292" s="61" t="s">
        <v>195</v>
      </c>
      <c r="B292" s="99" t="s">
        <v>347</v>
      </c>
      <c r="C292" s="75" t="s">
        <v>531</v>
      </c>
      <c r="D292" s="68">
        <v>810</v>
      </c>
      <c r="E292" s="378">
        <f>300+300-182</f>
        <v>418</v>
      </c>
    </row>
    <row r="293" spans="1:5" ht="51">
      <c r="A293" s="84" t="s">
        <v>265</v>
      </c>
      <c r="B293" s="99" t="s">
        <v>347</v>
      </c>
      <c r="C293" s="75" t="s">
        <v>249</v>
      </c>
      <c r="D293" s="86"/>
      <c r="E293" s="378">
        <f>E294</f>
        <v>182</v>
      </c>
    </row>
    <row r="294" spans="1:5" ht="30.75" customHeight="1">
      <c r="A294" s="61" t="s">
        <v>176</v>
      </c>
      <c r="B294" s="99" t="s">
        <v>347</v>
      </c>
      <c r="C294" s="75" t="s">
        <v>249</v>
      </c>
      <c r="D294" s="68">
        <v>240</v>
      </c>
      <c r="E294" s="378">
        <v>182</v>
      </c>
    </row>
    <row r="295" spans="1:5" ht="12.75">
      <c r="A295" s="411" t="s">
        <v>284</v>
      </c>
      <c r="B295" s="412"/>
      <c r="C295" s="412"/>
      <c r="D295" s="413"/>
      <c r="E295" s="373">
        <f>E11+E71+E79+E95+E121+E224+E248+E273+E289</f>
        <v>90674.86575000001</v>
      </c>
    </row>
    <row r="296" ht="12.75"/>
    <row r="297" spans="4:5" ht="12.75">
      <c r="D297" s="347"/>
      <c r="E297" s="383"/>
    </row>
    <row r="298" spans="4:5" ht="12.75">
      <c r="D298" s="347"/>
      <c r="E298" s="383"/>
    </row>
    <row r="299" spans="4:5" ht="12.75">
      <c r="D299" s="347"/>
      <c r="E299" s="383"/>
    </row>
    <row r="300" spans="4:5" ht="12.75">
      <c r="D300" s="347"/>
      <c r="E300" s="383"/>
    </row>
    <row r="301" spans="4:5" ht="12.75">
      <c r="D301" s="347"/>
      <c r="E301" s="383"/>
    </row>
    <row r="302" spans="4:5" ht="12.75">
      <c r="D302" s="347"/>
      <c r="E302" s="383"/>
    </row>
    <row r="303" spans="4:5" ht="12.75">
      <c r="D303" s="347"/>
      <c r="E303" s="383"/>
    </row>
    <row r="304" spans="4:5" ht="12.75">
      <c r="D304" s="347"/>
      <c r="E304" s="383"/>
    </row>
    <row r="305" spans="4:5" ht="12.75">
      <c r="D305" s="347"/>
      <c r="E305" s="383"/>
    </row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</sheetData>
  <sheetProtection/>
  <autoFilter ref="A10:E295"/>
  <mergeCells count="2">
    <mergeCell ref="A7:E7"/>
    <mergeCell ref="A295:D295"/>
  </mergeCells>
  <printOptions/>
  <pageMargins left="0.5118110236220472" right="0" top="0" bottom="0" header="0" footer="0"/>
  <pageSetup fitToHeight="0" horizontalDpi="600" verticalDpi="600" orientation="portrait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4"/>
  <sheetViews>
    <sheetView tabSelected="1" view="pageBreakPreview" zoomScale="60" zoomScaleNormal="85" zoomScalePageLayoutView="0" workbookViewId="0" topLeftCell="A1">
      <selection activeCell="F4" sqref="F4"/>
    </sheetView>
  </sheetViews>
  <sheetFormatPr defaultColWidth="9.140625" defaultRowHeight="15"/>
  <cols>
    <col min="1" max="1" width="65.8515625" style="91" customWidth="1"/>
    <col min="2" max="2" width="7.140625" style="91" customWidth="1"/>
    <col min="3" max="3" width="7.421875" style="49" customWidth="1"/>
    <col min="4" max="4" width="12.140625" style="49" customWidth="1"/>
    <col min="5" max="5" width="7.7109375" style="49" customWidth="1"/>
    <col min="6" max="6" width="13.140625" style="369" customWidth="1"/>
    <col min="7" max="18" width="8.8515625" style="48" hidden="1" customWidth="1"/>
    <col min="19" max="19" width="0.13671875" style="48" customWidth="1"/>
    <col min="20" max="16384" width="8.8515625" style="48" customWidth="1"/>
  </cols>
  <sheetData>
    <row r="1" ht="12.75">
      <c r="F1" s="366" t="s">
        <v>327</v>
      </c>
    </row>
    <row r="2" ht="12.75">
      <c r="F2" s="366" t="s">
        <v>326</v>
      </c>
    </row>
    <row r="3" ht="12.75">
      <c r="F3" s="367" t="s">
        <v>466</v>
      </c>
    </row>
    <row r="4" ht="12.75">
      <c r="F4" s="367" t="s">
        <v>115</v>
      </c>
    </row>
    <row r="5" ht="12.75">
      <c r="F5" s="366" t="s">
        <v>194</v>
      </c>
    </row>
    <row r="6" ht="12.75">
      <c r="F6" s="368"/>
    </row>
    <row r="7" spans="1:6" s="144" customFormat="1" ht="15" customHeight="1">
      <c r="A7" s="410" t="s">
        <v>170</v>
      </c>
      <c r="B7" s="410"/>
      <c r="C7" s="410"/>
      <c r="D7" s="410"/>
      <c r="E7" s="410"/>
      <c r="F7" s="410"/>
    </row>
    <row r="8" ht="9" customHeight="1"/>
    <row r="9" spans="1:6" s="52" customFormat="1" ht="38.25">
      <c r="A9" s="50" t="s">
        <v>325</v>
      </c>
      <c r="B9" s="334"/>
      <c r="C9" s="50" t="s">
        <v>322</v>
      </c>
      <c r="D9" s="51" t="s">
        <v>324</v>
      </c>
      <c r="E9" s="51" t="s">
        <v>323</v>
      </c>
      <c r="F9" s="370" t="s">
        <v>321</v>
      </c>
    </row>
    <row r="10" spans="1:6" s="49" customFormat="1" ht="25.5">
      <c r="A10" s="53"/>
      <c r="B10" s="231" t="s">
        <v>328</v>
      </c>
      <c r="C10" s="50"/>
      <c r="D10" s="51"/>
      <c r="E10" s="51"/>
      <c r="F10" s="370"/>
    </row>
    <row r="11" spans="1:6" s="134" customFormat="1" ht="15">
      <c r="A11" s="121" t="s">
        <v>358</v>
      </c>
      <c r="B11" s="53"/>
      <c r="C11" s="123" t="s">
        <v>357</v>
      </c>
      <c r="D11" s="122"/>
      <c r="E11" s="122"/>
      <c r="F11" s="371">
        <f>F12+F17+F38+F48+F53+F43</f>
        <v>23652.356200000002</v>
      </c>
    </row>
    <row r="12" spans="1:6" s="134" customFormat="1" ht="42.75">
      <c r="A12" s="127" t="s">
        <v>314</v>
      </c>
      <c r="B12" s="53" t="s">
        <v>59</v>
      </c>
      <c r="C12" s="126" t="s">
        <v>313</v>
      </c>
      <c r="D12" s="142"/>
      <c r="E12" s="142"/>
      <c r="F12" s="372">
        <f>F13</f>
        <v>100</v>
      </c>
    </row>
    <row r="13" spans="1:6" s="59" customFormat="1" ht="25.5">
      <c r="A13" s="53" t="s">
        <v>528</v>
      </c>
      <c r="B13" s="121"/>
      <c r="C13" s="73" t="s">
        <v>313</v>
      </c>
      <c r="D13" s="72" t="s">
        <v>320</v>
      </c>
      <c r="E13" s="72"/>
      <c r="F13" s="373">
        <f>F14</f>
        <v>100</v>
      </c>
    </row>
    <row r="14" spans="1:6" s="59" customFormat="1" ht="14.25">
      <c r="A14" s="55" t="s">
        <v>316</v>
      </c>
      <c r="B14" s="127"/>
      <c r="C14" s="73" t="s">
        <v>313</v>
      </c>
      <c r="D14" s="51" t="s">
        <v>315</v>
      </c>
      <c r="E14" s="51"/>
      <c r="F14" s="370">
        <f>F15</f>
        <v>100</v>
      </c>
    </row>
    <row r="15" spans="1:6" ht="38.25">
      <c r="A15" s="71" t="s">
        <v>298</v>
      </c>
      <c r="B15" s="53"/>
      <c r="C15" s="69" t="s">
        <v>313</v>
      </c>
      <c r="D15" s="68" t="s">
        <v>308</v>
      </c>
      <c r="E15" s="68"/>
      <c r="F15" s="374">
        <f>F16</f>
        <v>100</v>
      </c>
    </row>
    <row r="16" spans="1:6" ht="28.5" customHeight="1">
      <c r="A16" s="61" t="s">
        <v>176</v>
      </c>
      <c r="B16" s="55"/>
      <c r="C16" s="69" t="s">
        <v>313</v>
      </c>
      <c r="D16" s="68" t="s">
        <v>308</v>
      </c>
      <c r="E16" s="68">
        <v>240</v>
      </c>
      <c r="F16" s="374">
        <v>100</v>
      </c>
    </row>
    <row r="17" spans="1:6" s="143" customFormat="1" ht="57">
      <c r="A17" s="121" t="s">
        <v>305</v>
      </c>
      <c r="B17" s="71"/>
      <c r="C17" s="123" t="s">
        <v>304</v>
      </c>
      <c r="D17" s="122"/>
      <c r="E17" s="122"/>
      <c r="F17" s="371">
        <f>F18+F26</f>
        <v>14476.8062</v>
      </c>
    </row>
    <row r="18" spans="1:6" s="59" customFormat="1" ht="38.25">
      <c r="A18" s="53" t="s">
        <v>502</v>
      </c>
      <c r="B18" s="71"/>
      <c r="C18" s="50" t="s">
        <v>304</v>
      </c>
      <c r="D18" s="51" t="s">
        <v>270</v>
      </c>
      <c r="E18" s="51"/>
      <c r="F18" s="370">
        <f>F19</f>
        <v>1015.19</v>
      </c>
    </row>
    <row r="19" spans="1:6" s="56" customFormat="1" ht="63.75">
      <c r="A19" s="55" t="s">
        <v>503</v>
      </c>
      <c r="B19" s="121"/>
      <c r="C19" s="50" t="s">
        <v>304</v>
      </c>
      <c r="D19" s="51" t="s">
        <v>277</v>
      </c>
      <c r="E19" s="51"/>
      <c r="F19" s="370">
        <f>F20+F23</f>
        <v>1015.19</v>
      </c>
    </row>
    <row r="20" spans="1:6" s="59" customFormat="1" ht="102">
      <c r="A20" s="61" t="s">
        <v>504</v>
      </c>
      <c r="B20" s="53"/>
      <c r="C20" s="58" t="s">
        <v>304</v>
      </c>
      <c r="D20" s="1" t="s">
        <v>505</v>
      </c>
      <c r="E20" s="1"/>
      <c r="F20" s="375">
        <f>F21+F22</f>
        <v>513.09</v>
      </c>
    </row>
    <row r="21" spans="1:6" s="59" customFormat="1" ht="18.75" customHeight="1">
      <c r="A21" s="71" t="s">
        <v>177</v>
      </c>
      <c r="B21" s="55"/>
      <c r="C21" s="58" t="s">
        <v>304</v>
      </c>
      <c r="D21" s="1" t="s">
        <v>505</v>
      </c>
      <c r="E21" s="1" t="s">
        <v>178</v>
      </c>
      <c r="F21" s="375">
        <f>365.1+111.8+2.8</f>
        <v>479.70000000000005</v>
      </c>
    </row>
    <row r="22" spans="1:6" s="59" customFormat="1" ht="28.5" customHeight="1">
      <c r="A22" s="61" t="s">
        <v>176</v>
      </c>
      <c r="B22" s="61"/>
      <c r="C22" s="58" t="s">
        <v>304</v>
      </c>
      <c r="D22" s="1" t="s">
        <v>505</v>
      </c>
      <c r="E22" s="68">
        <v>240</v>
      </c>
      <c r="F22" s="375">
        <f>8+4+1+9.19+11.2</f>
        <v>33.39</v>
      </c>
    </row>
    <row r="23" spans="1:6" s="59" customFormat="1" ht="78.75" customHeight="1">
      <c r="A23" s="61" t="s">
        <v>507</v>
      </c>
      <c r="B23" s="71"/>
      <c r="C23" s="58" t="s">
        <v>304</v>
      </c>
      <c r="D23" s="1" t="s">
        <v>506</v>
      </c>
      <c r="E23" s="1"/>
      <c r="F23" s="375">
        <f>F24+F25</f>
        <v>502.09999999999997</v>
      </c>
    </row>
    <row r="24" spans="1:6" s="59" customFormat="1" ht="25.5">
      <c r="A24" s="71" t="s">
        <v>177</v>
      </c>
      <c r="B24" s="71"/>
      <c r="C24" s="58" t="s">
        <v>304</v>
      </c>
      <c r="D24" s="1" t="s">
        <v>506</v>
      </c>
      <c r="E24" s="1" t="s">
        <v>178</v>
      </c>
      <c r="F24" s="375">
        <f>362.9+110+4.5</f>
        <v>477.4</v>
      </c>
    </row>
    <row r="25" spans="1:6" s="59" customFormat="1" ht="28.5" customHeight="1">
      <c r="A25" s="61" t="s">
        <v>176</v>
      </c>
      <c r="B25" s="61"/>
      <c r="C25" s="58" t="s">
        <v>304</v>
      </c>
      <c r="D25" s="1" t="s">
        <v>506</v>
      </c>
      <c r="E25" s="68">
        <v>240</v>
      </c>
      <c r="F25" s="375">
        <f>5+3.5+1+7+8.2</f>
        <v>24.7</v>
      </c>
    </row>
    <row r="26" spans="1:6" ht="25.5">
      <c r="A26" s="53" t="s">
        <v>528</v>
      </c>
      <c r="B26" s="71"/>
      <c r="C26" s="50" t="s">
        <v>304</v>
      </c>
      <c r="D26" s="72" t="s">
        <v>320</v>
      </c>
      <c r="E26" s="72"/>
      <c r="F26" s="373">
        <f>F27+F30</f>
        <v>13461.6162</v>
      </c>
    </row>
    <row r="27" spans="1:6" ht="38.25">
      <c r="A27" s="55" t="s">
        <v>319</v>
      </c>
      <c r="B27" s="71"/>
      <c r="C27" s="50" t="s">
        <v>304</v>
      </c>
      <c r="D27" s="51" t="s">
        <v>318</v>
      </c>
      <c r="E27" s="51"/>
      <c r="F27" s="370">
        <f>F28</f>
        <v>1800</v>
      </c>
    </row>
    <row r="28" spans="1:6" ht="39" customHeight="1">
      <c r="A28" s="64" t="s">
        <v>296</v>
      </c>
      <c r="B28" s="53"/>
      <c r="C28" s="58" t="s">
        <v>304</v>
      </c>
      <c r="D28" s="68" t="s">
        <v>317</v>
      </c>
      <c r="E28" s="68"/>
      <c r="F28" s="374">
        <f>F29</f>
        <v>1800</v>
      </c>
    </row>
    <row r="29" spans="1:6" ht="25.5">
      <c r="A29" s="71" t="s">
        <v>177</v>
      </c>
      <c r="B29" s="55"/>
      <c r="C29" s="58" t="s">
        <v>304</v>
      </c>
      <c r="D29" s="68" t="s">
        <v>317</v>
      </c>
      <c r="E29" s="68">
        <v>120</v>
      </c>
      <c r="F29" s="374">
        <f>1260+370+370-200</f>
        <v>1800</v>
      </c>
    </row>
    <row r="30" spans="1:6" ht="12.75">
      <c r="A30" s="55" t="s">
        <v>316</v>
      </c>
      <c r="B30" s="64"/>
      <c r="C30" s="50" t="s">
        <v>304</v>
      </c>
      <c r="D30" s="51" t="s">
        <v>315</v>
      </c>
      <c r="E30" s="51"/>
      <c r="F30" s="370">
        <f>F31+F33</f>
        <v>11661.6162</v>
      </c>
    </row>
    <row r="31" spans="1:6" ht="38.25">
      <c r="A31" s="64" t="s">
        <v>297</v>
      </c>
      <c r="B31" s="71"/>
      <c r="C31" s="58" t="s">
        <v>304</v>
      </c>
      <c r="D31" s="68" t="s">
        <v>311</v>
      </c>
      <c r="E31" s="68"/>
      <c r="F31" s="374">
        <f>F32</f>
        <v>8355.6262</v>
      </c>
    </row>
    <row r="32" spans="1:6" ht="25.5">
      <c r="A32" s="71" t="s">
        <v>177</v>
      </c>
      <c r="B32" s="55"/>
      <c r="C32" s="58" t="s">
        <v>304</v>
      </c>
      <c r="D32" s="68" t="s">
        <v>311</v>
      </c>
      <c r="E32" s="68">
        <v>120</v>
      </c>
      <c r="F32" s="374">
        <f>7100+2150+6.3+1543.7-800.5-1643.8738</f>
        <v>8355.6262</v>
      </c>
    </row>
    <row r="33" spans="1:6" ht="26.25" customHeight="1">
      <c r="A33" s="71" t="s">
        <v>298</v>
      </c>
      <c r="B33" s="64"/>
      <c r="C33" s="58" t="s">
        <v>304</v>
      </c>
      <c r="D33" s="68" t="s">
        <v>308</v>
      </c>
      <c r="E33" s="68"/>
      <c r="F33" s="374">
        <f>F34+F36+F37+F35</f>
        <v>3305.99</v>
      </c>
    </row>
    <row r="34" spans="1:6" ht="12.75" hidden="1">
      <c r="A34" s="71" t="s">
        <v>177</v>
      </c>
      <c r="B34" s="71"/>
      <c r="C34" s="58" t="s">
        <v>304</v>
      </c>
      <c r="D34" s="68" t="s">
        <v>308</v>
      </c>
      <c r="E34" s="68">
        <v>120</v>
      </c>
      <c r="F34" s="374"/>
    </row>
    <row r="35" spans="1:6" ht="25.5" hidden="1">
      <c r="A35" s="65" t="s">
        <v>307</v>
      </c>
      <c r="B35" s="71"/>
      <c r="C35" s="58" t="s">
        <v>304</v>
      </c>
      <c r="D35" s="68" t="s">
        <v>308</v>
      </c>
      <c r="E35" s="68">
        <v>242</v>
      </c>
      <c r="F35" s="374">
        <v>0</v>
      </c>
    </row>
    <row r="36" spans="1:6" ht="30" customHeight="1">
      <c r="A36" s="61" t="s">
        <v>176</v>
      </c>
      <c r="B36" s="71"/>
      <c r="C36" s="58" t="s">
        <v>304</v>
      </c>
      <c r="D36" s="68" t="s">
        <v>308</v>
      </c>
      <c r="E36" s="68">
        <v>240</v>
      </c>
      <c r="F36" s="374">
        <v>3235.99</v>
      </c>
    </row>
    <row r="37" spans="1:6" ht="15.75" customHeight="1">
      <c r="A37" s="332" t="s">
        <v>180</v>
      </c>
      <c r="B37" s="65"/>
      <c r="C37" s="58" t="s">
        <v>304</v>
      </c>
      <c r="D37" s="68" t="s">
        <v>308</v>
      </c>
      <c r="E37" s="68">
        <v>850</v>
      </c>
      <c r="F37" s="374">
        <v>70</v>
      </c>
    </row>
    <row r="38" spans="1:6" s="138" customFormat="1" ht="18.75" customHeight="1" hidden="1">
      <c r="A38" s="127" t="s">
        <v>508</v>
      </c>
      <c r="B38" s="71"/>
      <c r="C38" s="124" t="s">
        <v>501</v>
      </c>
      <c r="D38" s="139"/>
      <c r="E38" s="139"/>
      <c r="F38" s="371">
        <f>F39</f>
        <v>0</v>
      </c>
    </row>
    <row r="39" spans="1:6" s="96" customFormat="1" ht="12.75" hidden="1">
      <c r="A39" s="53" t="s">
        <v>428</v>
      </c>
      <c r="B39" s="71"/>
      <c r="C39" s="98" t="s">
        <v>501</v>
      </c>
      <c r="D39" s="72" t="s">
        <v>268</v>
      </c>
      <c r="E39" s="72"/>
      <c r="F39" s="373">
        <f>F40</f>
        <v>0</v>
      </c>
    </row>
    <row r="40" spans="1:6" s="96" customFormat="1" ht="13.5" hidden="1">
      <c r="A40" s="53" t="s">
        <v>528</v>
      </c>
      <c r="B40" s="127"/>
      <c r="C40" s="98" t="s">
        <v>501</v>
      </c>
      <c r="D40" s="51" t="s">
        <v>509</v>
      </c>
      <c r="E40" s="51"/>
      <c r="F40" s="370">
        <f>F41</f>
        <v>0</v>
      </c>
    </row>
    <row r="41" spans="1:6" s="59" customFormat="1" ht="25.5" hidden="1">
      <c r="A41" s="71" t="s">
        <v>298</v>
      </c>
      <c r="B41" s="53"/>
      <c r="C41" s="99" t="s">
        <v>501</v>
      </c>
      <c r="D41" s="68" t="s">
        <v>527</v>
      </c>
      <c r="E41" s="68"/>
      <c r="F41" s="374">
        <f>F42</f>
        <v>0</v>
      </c>
    </row>
    <row r="42" spans="1:6" s="59" customFormat="1" ht="25.5" hidden="1">
      <c r="A42" s="71" t="s">
        <v>306</v>
      </c>
      <c r="B42" s="53"/>
      <c r="C42" s="99" t="s">
        <v>501</v>
      </c>
      <c r="D42" s="68" t="s">
        <v>527</v>
      </c>
      <c r="E42" s="68">
        <v>244</v>
      </c>
      <c r="F42" s="374"/>
    </row>
    <row r="43" spans="1:6" s="138" customFormat="1" ht="30.75" customHeight="1">
      <c r="A43" s="337" t="s">
        <v>200</v>
      </c>
      <c r="B43" s="71"/>
      <c r="C43" s="123" t="s">
        <v>199</v>
      </c>
      <c r="D43" s="128"/>
      <c r="E43" s="131"/>
      <c r="F43" s="376">
        <f>F44</f>
        <v>50.5</v>
      </c>
    </row>
    <row r="44" spans="1:6" s="56" customFormat="1" ht="25.5">
      <c r="A44" s="53" t="s">
        <v>428</v>
      </c>
      <c r="B44" s="71"/>
      <c r="C44" s="50" t="s">
        <v>199</v>
      </c>
      <c r="D44" s="93" t="s">
        <v>320</v>
      </c>
      <c r="E44" s="93"/>
      <c r="F44" s="370">
        <f>F45</f>
        <v>50.5</v>
      </c>
    </row>
    <row r="45" spans="1:6" s="56" customFormat="1" ht="14.25">
      <c r="A45" s="55" t="s">
        <v>353</v>
      </c>
      <c r="B45" s="140"/>
      <c r="C45" s="50" t="s">
        <v>199</v>
      </c>
      <c r="D45" s="94" t="s">
        <v>315</v>
      </c>
      <c r="E45" s="94"/>
      <c r="F45" s="370">
        <f>F46</f>
        <v>50.5</v>
      </c>
    </row>
    <row r="46" spans="1:6" s="59" customFormat="1" ht="25.5">
      <c r="A46" s="64" t="s">
        <v>201</v>
      </c>
      <c r="B46" s="53"/>
      <c r="C46" s="58" t="s">
        <v>199</v>
      </c>
      <c r="D46" s="68" t="s">
        <v>198</v>
      </c>
      <c r="E46" s="68"/>
      <c r="F46" s="374">
        <f>F47</f>
        <v>50.5</v>
      </c>
    </row>
    <row r="47" spans="1:6" s="59" customFormat="1" ht="15" customHeight="1">
      <c r="A47" s="332" t="s">
        <v>202</v>
      </c>
      <c r="B47" s="55"/>
      <c r="C47" s="58" t="s">
        <v>199</v>
      </c>
      <c r="D47" s="68" t="s">
        <v>198</v>
      </c>
      <c r="E47" s="68">
        <v>540</v>
      </c>
      <c r="F47" s="374">
        <v>50.5</v>
      </c>
    </row>
    <row r="48" spans="1:6" s="138" customFormat="1" ht="15">
      <c r="A48" s="140" t="s">
        <v>436</v>
      </c>
      <c r="B48" s="64"/>
      <c r="C48" s="123" t="s">
        <v>352</v>
      </c>
      <c r="D48" s="128"/>
      <c r="E48" s="131"/>
      <c r="F48" s="376">
        <f>F49</f>
        <v>400</v>
      </c>
    </row>
    <row r="49" spans="1:6" s="56" customFormat="1" ht="25.5">
      <c r="A49" s="53" t="s">
        <v>428</v>
      </c>
      <c r="B49" s="64"/>
      <c r="C49" s="50" t="s">
        <v>352</v>
      </c>
      <c r="D49" s="93" t="s">
        <v>268</v>
      </c>
      <c r="E49" s="93"/>
      <c r="F49" s="370">
        <f>F50</f>
        <v>400</v>
      </c>
    </row>
    <row r="50" spans="1:6" s="56" customFormat="1" ht="14.25">
      <c r="A50" s="55" t="s">
        <v>353</v>
      </c>
      <c r="B50" s="121"/>
      <c r="C50" s="50" t="s">
        <v>352</v>
      </c>
      <c r="D50" s="94" t="s">
        <v>349</v>
      </c>
      <c r="E50" s="94"/>
      <c r="F50" s="370">
        <f>F51</f>
        <v>400</v>
      </c>
    </row>
    <row r="51" spans="1:6" s="59" customFormat="1" ht="38.25">
      <c r="A51" s="64" t="s">
        <v>529</v>
      </c>
      <c r="B51" s="53"/>
      <c r="C51" s="58" t="s">
        <v>352</v>
      </c>
      <c r="D51" s="68" t="s">
        <v>351</v>
      </c>
      <c r="E51" s="68"/>
      <c r="F51" s="374">
        <f>F52</f>
        <v>400</v>
      </c>
    </row>
    <row r="52" spans="1:6" s="59" customFormat="1" ht="12.75">
      <c r="A52" s="64" t="s">
        <v>430</v>
      </c>
      <c r="B52" s="55"/>
      <c r="C52" s="58" t="s">
        <v>352</v>
      </c>
      <c r="D52" s="68" t="s">
        <v>351</v>
      </c>
      <c r="E52" s="68">
        <v>870</v>
      </c>
      <c r="F52" s="374">
        <v>400</v>
      </c>
    </row>
    <row r="53" spans="1:6" s="143" customFormat="1" ht="15">
      <c r="A53" s="121" t="s">
        <v>312</v>
      </c>
      <c r="B53" s="78"/>
      <c r="C53" s="123" t="s">
        <v>310</v>
      </c>
      <c r="D53" s="122"/>
      <c r="E53" s="122"/>
      <c r="F53" s="371">
        <f>F54</f>
        <v>8625.05</v>
      </c>
    </row>
    <row r="54" spans="1:6" s="92" customFormat="1" ht="25.5">
      <c r="A54" s="53" t="s">
        <v>428</v>
      </c>
      <c r="B54" s="64"/>
      <c r="C54" s="98" t="s">
        <v>310</v>
      </c>
      <c r="D54" s="72" t="s">
        <v>268</v>
      </c>
      <c r="E54" s="72"/>
      <c r="F54" s="373">
        <f>F55</f>
        <v>8625.05</v>
      </c>
    </row>
    <row r="55" spans="1:6" s="92" customFormat="1" ht="12.75">
      <c r="A55" s="55" t="s">
        <v>353</v>
      </c>
      <c r="B55" s="64"/>
      <c r="C55" s="98" t="s">
        <v>310</v>
      </c>
      <c r="D55" s="51" t="s">
        <v>349</v>
      </c>
      <c r="E55" s="51"/>
      <c r="F55" s="370">
        <f>F56+F61+F63+F65+F67+F69</f>
        <v>8625.05</v>
      </c>
    </row>
    <row r="56" spans="1:6" s="49" customFormat="1" ht="38.25">
      <c r="A56" s="78" t="s">
        <v>431</v>
      </c>
      <c r="B56" s="64"/>
      <c r="C56" s="69" t="s">
        <v>310</v>
      </c>
      <c r="D56" s="68" t="s">
        <v>350</v>
      </c>
      <c r="E56" s="68"/>
      <c r="F56" s="374">
        <f>F57+F59+F60+F58</f>
        <v>7346.849999999999</v>
      </c>
    </row>
    <row r="57" spans="1:6" s="97" customFormat="1" ht="18" customHeight="1">
      <c r="A57" s="332" t="s">
        <v>179</v>
      </c>
      <c r="B57" s="64"/>
      <c r="C57" s="69" t="s">
        <v>310</v>
      </c>
      <c r="D57" s="68" t="s">
        <v>350</v>
      </c>
      <c r="E57" s="68">
        <v>110</v>
      </c>
      <c r="F57" s="374">
        <f>4171.46+1259.79+8.4+577.7</f>
        <v>6017.349999999999</v>
      </c>
    </row>
    <row r="58" spans="1:6" s="56" customFormat="1" ht="22.5" customHeight="1" hidden="1">
      <c r="A58" s="64" t="s">
        <v>433</v>
      </c>
      <c r="B58" s="64"/>
      <c r="C58" s="69" t="s">
        <v>310</v>
      </c>
      <c r="D58" s="68" t="s">
        <v>350</v>
      </c>
      <c r="E58" s="68">
        <v>112</v>
      </c>
      <c r="F58" s="374"/>
    </row>
    <row r="59" spans="1:6" s="59" customFormat="1" ht="22.5" customHeight="1">
      <c r="A59" s="61" t="s">
        <v>176</v>
      </c>
      <c r="B59" s="64"/>
      <c r="C59" s="69" t="s">
        <v>310</v>
      </c>
      <c r="D59" s="68" t="s">
        <v>350</v>
      </c>
      <c r="E59" s="68">
        <v>240</v>
      </c>
      <c r="F59" s="374">
        <f>50.3+18.1+557.9+200+483.2</f>
        <v>1309.5</v>
      </c>
    </row>
    <row r="60" spans="1:6" s="59" customFormat="1" ht="15" customHeight="1">
      <c r="A60" s="332" t="s">
        <v>180</v>
      </c>
      <c r="B60" s="64"/>
      <c r="C60" s="69" t="s">
        <v>310</v>
      </c>
      <c r="D60" s="68" t="s">
        <v>350</v>
      </c>
      <c r="E60" s="68">
        <v>850</v>
      </c>
      <c r="F60" s="374">
        <v>20</v>
      </c>
    </row>
    <row r="61" spans="1:6" ht="51">
      <c r="A61" s="64" t="s">
        <v>434</v>
      </c>
      <c r="B61" s="64"/>
      <c r="C61" s="58" t="s">
        <v>310</v>
      </c>
      <c r="D61" s="68" t="s">
        <v>532</v>
      </c>
      <c r="E61" s="68"/>
      <c r="F61" s="374">
        <f>F62</f>
        <v>563</v>
      </c>
    </row>
    <row r="62" spans="1:6" ht="29.25" customHeight="1">
      <c r="A62" s="61" t="s">
        <v>176</v>
      </c>
      <c r="B62" s="64"/>
      <c r="C62" s="58" t="s">
        <v>310</v>
      </c>
      <c r="D62" s="68" t="s">
        <v>532</v>
      </c>
      <c r="E62" s="68">
        <v>240</v>
      </c>
      <c r="F62" s="374">
        <f>160+203+300-100</f>
        <v>563</v>
      </c>
    </row>
    <row r="63" spans="1:6" s="49" customFormat="1" ht="25.5">
      <c r="A63" s="64" t="s">
        <v>435</v>
      </c>
      <c r="B63" s="71"/>
      <c r="C63" s="58" t="s">
        <v>310</v>
      </c>
      <c r="D63" s="68" t="s">
        <v>533</v>
      </c>
      <c r="E63" s="68"/>
      <c r="F63" s="374">
        <f>F64</f>
        <v>700</v>
      </c>
    </row>
    <row r="64" spans="1:6" s="49" customFormat="1" ht="26.25" customHeight="1">
      <c r="A64" s="61" t="s">
        <v>176</v>
      </c>
      <c r="B64" s="71"/>
      <c r="C64" s="58" t="s">
        <v>310</v>
      </c>
      <c r="D64" s="68" t="s">
        <v>533</v>
      </c>
      <c r="E64" s="68">
        <v>240</v>
      </c>
      <c r="F64" s="374">
        <f>500+400-200</f>
        <v>700</v>
      </c>
    </row>
    <row r="65" spans="1:6" ht="38.25">
      <c r="A65" s="64" t="s">
        <v>429</v>
      </c>
      <c r="B65" s="71"/>
      <c r="C65" s="99" t="s">
        <v>310</v>
      </c>
      <c r="D65" s="68" t="s">
        <v>534</v>
      </c>
      <c r="E65" s="68"/>
      <c r="F65" s="374">
        <f>F66</f>
        <v>15.2</v>
      </c>
    </row>
    <row r="66" spans="1:6" ht="15.75" customHeight="1">
      <c r="A66" s="332" t="s">
        <v>180</v>
      </c>
      <c r="B66" s="71"/>
      <c r="C66" s="99" t="s">
        <v>310</v>
      </c>
      <c r="D66" s="68" t="s">
        <v>534</v>
      </c>
      <c r="E66" s="68">
        <v>850</v>
      </c>
      <c r="F66" s="374">
        <v>15.2</v>
      </c>
    </row>
    <row r="67" spans="1:6" ht="25.5" hidden="1">
      <c r="A67" s="71" t="s">
        <v>90</v>
      </c>
      <c r="B67" s="71"/>
      <c r="C67" s="58" t="s">
        <v>310</v>
      </c>
      <c r="D67" s="68" t="s">
        <v>72</v>
      </c>
      <c r="E67" s="68"/>
      <c r="F67" s="374">
        <f>F68</f>
        <v>0</v>
      </c>
    </row>
    <row r="68" spans="1:6" s="49" customFormat="1" ht="25.5" hidden="1">
      <c r="A68" s="64" t="s">
        <v>306</v>
      </c>
      <c r="B68" s="121"/>
      <c r="C68" s="58" t="s">
        <v>310</v>
      </c>
      <c r="D68" s="68" t="s">
        <v>72</v>
      </c>
      <c r="E68" s="68">
        <v>244</v>
      </c>
      <c r="F68" s="374"/>
    </row>
    <row r="69" spans="1:6" s="49" customFormat="1" ht="25.5" hidden="1">
      <c r="A69" s="64" t="s">
        <v>92</v>
      </c>
      <c r="B69" s="121"/>
      <c r="C69" s="58" t="s">
        <v>310</v>
      </c>
      <c r="D69" s="68" t="s">
        <v>91</v>
      </c>
      <c r="E69" s="68"/>
      <c r="F69" s="374">
        <f>F70</f>
        <v>0</v>
      </c>
    </row>
    <row r="70" spans="1:6" s="49" customFormat="1" ht="25.5" hidden="1">
      <c r="A70" s="64" t="s">
        <v>306</v>
      </c>
      <c r="B70" s="53"/>
      <c r="C70" s="58" t="s">
        <v>310</v>
      </c>
      <c r="D70" s="68" t="s">
        <v>91</v>
      </c>
      <c r="E70" s="68">
        <v>244</v>
      </c>
      <c r="F70" s="374"/>
    </row>
    <row r="71" spans="1:6" s="125" customFormat="1" ht="15">
      <c r="A71" s="121" t="s">
        <v>8</v>
      </c>
      <c r="B71" s="55"/>
      <c r="C71" s="124" t="s">
        <v>498</v>
      </c>
      <c r="D71" s="122"/>
      <c r="E71" s="122"/>
      <c r="F71" s="371">
        <f>F72</f>
        <v>499.757</v>
      </c>
    </row>
    <row r="72" spans="1:6" s="134" customFormat="1" ht="15">
      <c r="A72" s="121" t="s">
        <v>499</v>
      </c>
      <c r="B72" s="78"/>
      <c r="C72" s="124" t="s">
        <v>500</v>
      </c>
      <c r="D72" s="122"/>
      <c r="E72" s="122"/>
      <c r="F72" s="371">
        <f>F73</f>
        <v>499.757</v>
      </c>
    </row>
    <row r="73" spans="1:6" s="92" customFormat="1" ht="25.5">
      <c r="A73" s="53" t="s">
        <v>428</v>
      </c>
      <c r="B73" s="64"/>
      <c r="C73" s="98" t="s">
        <v>500</v>
      </c>
      <c r="D73" s="72" t="s">
        <v>268</v>
      </c>
      <c r="E73" s="72"/>
      <c r="F73" s="373">
        <f>F74</f>
        <v>499.757</v>
      </c>
    </row>
    <row r="74" spans="1:6" s="92" customFormat="1" ht="12.75">
      <c r="A74" s="55" t="s">
        <v>353</v>
      </c>
      <c r="B74" s="64"/>
      <c r="C74" s="98" t="s">
        <v>500</v>
      </c>
      <c r="D74" s="51" t="s">
        <v>349</v>
      </c>
      <c r="E74" s="51"/>
      <c r="F74" s="370">
        <f>F75</f>
        <v>499.757</v>
      </c>
    </row>
    <row r="75" spans="1:6" s="49" customFormat="1" ht="30" customHeight="1">
      <c r="A75" s="78" t="s">
        <v>66</v>
      </c>
      <c r="B75" s="64"/>
      <c r="C75" s="69" t="s">
        <v>500</v>
      </c>
      <c r="D75" s="68" t="s">
        <v>9</v>
      </c>
      <c r="E75" s="68"/>
      <c r="F75" s="374">
        <f>F76+F77+F78</f>
        <v>499.757</v>
      </c>
    </row>
    <row r="76" spans="1:6" s="97" customFormat="1" ht="25.5">
      <c r="A76" s="71" t="s">
        <v>177</v>
      </c>
      <c r="B76" s="121"/>
      <c r="C76" s="69" t="s">
        <v>500</v>
      </c>
      <c r="D76" s="68" t="s">
        <v>9</v>
      </c>
      <c r="E76" s="68">
        <v>120</v>
      </c>
      <c r="F76" s="374">
        <f>370.557+111.2</f>
        <v>481.757</v>
      </c>
    </row>
    <row r="77" spans="1:6" s="56" customFormat="1" ht="25.5" hidden="1">
      <c r="A77" s="64" t="s">
        <v>433</v>
      </c>
      <c r="B77" s="121"/>
      <c r="C77" s="69" t="s">
        <v>500</v>
      </c>
      <c r="D77" s="68" t="s">
        <v>9</v>
      </c>
      <c r="E77" s="68">
        <v>122</v>
      </c>
      <c r="F77" s="374"/>
    </row>
    <row r="78" spans="1:6" s="59" customFormat="1" ht="30" customHeight="1">
      <c r="A78" s="61" t="s">
        <v>176</v>
      </c>
      <c r="B78" s="53"/>
      <c r="C78" s="69" t="s">
        <v>500</v>
      </c>
      <c r="D78" s="68" t="s">
        <v>9</v>
      </c>
      <c r="E78" s="68">
        <v>240</v>
      </c>
      <c r="F78" s="374">
        <f>4.5+3+0.5+5+5</f>
        <v>18</v>
      </c>
    </row>
    <row r="79" spans="1:6" s="125" customFormat="1" ht="28.5">
      <c r="A79" s="121" t="s">
        <v>363</v>
      </c>
      <c r="B79" s="55"/>
      <c r="C79" s="124" t="s">
        <v>362</v>
      </c>
      <c r="D79" s="122"/>
      <c r="E79" s="122"/>
      <c r="F79" s="371">
        <f>F80+F85+F90</f>
        <v>845.62</v>
      </c>
    </row>
    <row r="80" spans="1:6" s="134" customFormat="1" ht="42.75">
      <c r="A80" s="121" t="s">
        <v>364</v>
      </c>
      <c r="B80" s="61"/>
      <c r="C80" s="124" t="s">
        <v>343</v>
      </c>
      <c r="D80" s="122"/>
      <c r="E80" s="122"/>
      <c r="F80" s="371">
        <f>F81</f>
        <v>410.62</v>
      </c>
    </row>
    <row r="81" spans="1:6" s="59" customFormat="1" ht="25.5">
      <c r="A81" s="53" t="s">
        <v>535</v>
      </c>
      <c r="B81" s="71"/>
      <c r="C81" s="98" t="s">
        <v>343</v>
      </c>
      <c r="D81" s="51" t="s">
        <v>270</v>
      </c>
      <c r="E81" s="51"/>
      <c r="F81" s="370">
        <f>F82</f>
        <v>410.62</v>
      </c>
    </row>
    <row r="82" spans="1:6" s="56" customFormat="1" ht="51">
      <c r="A82" s="55" t="s">
        <v>536</v>
      </c>
      <c r="B82" s="129"/>
      <c r="C82" s="98" t="s">
        <v>343</v>
      </c>
      <c r="D82" s="51" t="s">
        <v>275</v>
      </c>
      <c r="E82" s="51"/>
      <c r="F82" s="370">
        <f>F83</f>
        <v>410.62</v>
      </c>
    </row>
    <row r="83" spans="1:6" s="59" customFormat="1" ht="89.25">
      <c r="A83" s="61" t="s">
        <v>538</v>
      </c>
      <c r="B83" s="53"/>
      <c r="C83" s="99" t="s">
        <v>343</v>
      </c>
      <c r="D83" s="1" t="s">
        <v>537</v>
      </c>
      <c r="E83" s="1"/>
      <c r="F83" s="375">
        <f>F84</f>
        <v>410.62</v>
      </c>
    </row>
    <row r="84" spans="1:6" s="59" customFormat="1" ht="26.25" customHeight="1">
      <c r="A84" s="61" t="s">
        <v>176</v>
      </c>
      <c r="B84" s="53"/>
      <c r="C84" s="99" t="s">
        <v>343</v>
      </c>
      <c r="D84" s="1" t="s">
        <v>537</v>
      </c>
      <c r="E84" s="68">
        <v>240</v>
      </c>
      <c r="F84" s="375">
        <f>50.62+40+20+300</f>
        <v>410.62</v>
      </c>
    </row>
    <row r="85" spans="1:6" s="132" customFormat="1" ht="15">
      <c r="A85" s="129" t="s">
        <v>421</v>
      </c>
      <c r="B85" s="84"/>
      <c r="C85" s="128" t="s">
        <v>422</v>
      </c>
      <c r="D85" s="130"/>
      <c r="E85" s="131"/>
      <c r="F85" s="377">
        <f>F86</f>
        <v>435</v>
      </c>
    </row>
    <row r="86" spans="1:6" s="59" customFormat="1" ht="25.5">
      <c r="A86" s="53" t="s">
        <v>535</v>
      </c>
      <c r="B86" s="64"/>
      <c r="C86" s="98" t="s">
        <v>422</v>
      </c>
      <c r="D86" s="51" t="s">
        <v>270</v>
      </c>
      <c r="E86" s="51"/>
      <c r="F86" s="370">
        <f>F88</f>
        <v>435</v>
      </c>
    </row>
    <row r="87" spans="1:6" s="59" customFormat="1" ht="51">
      <c r="A87" s="53" t="s">
        <v>53</v>
      </c>
      <c r="B87" s="127"/>
      <c r="C87" s="217" t="s">
        <v>422</v>
      </c>
      <c r="D87" s="218" t="s">
        <v>276</v>
      </c>
      <c r="E87" s="51"/>
      <c r="F87" s="370">
        <f>F88</f>
        <v>435</v>
      </c>
    </row>
    <row r="88" spans="1:6" ht="51">
      <c r="A88" s="84" t="s">
        <v>539</v>
      </c>
      <c r="B88" s="53"/>
      <c r="C88" s="77" t="s">
        <v>422</v>
      </c>
      <c r="D88" s="75" t="s">
        <v>540</v>
      </c>
      <c r="E88" s="87"/>
      <c r="F88" s="378">
        <f>F89</f>
        <v>435</v>
      </c>
    </row>
    <row r="89" spans="1:6" ht="25.5" customHeight="1">
      <c r="A89" s="61" t="s">
        <v>176</v>
      </c>
      <c r="B89" s="79"/>
      <c r="C89" s="77" t="s">
        <v>422</v>
      </c>
      <c r="D89" s="75" t="s">
        <v>540</v>
      </c>
      <c r="E89" s="68">
        <v>240</v>
      </c>
      <c r="F89" s="378">
        <f>183+84+86+82</f>
        <v>435</v>
      </c>
    </row>
    <row r="90" spans="1:6" s="125" customFormat="1" ht="27.75" hidden="1">
      <c r="A90" s="127" t="s">
        <v>419</v>
      </c>
      <c r="B90" s="84"/>
      <c r="C90" s="128" t="s">
        <v>420</v>
      </c>
      <c r="D90" s="122"/>
      <c r="E90" s="122"/>
      <c r="F90" s="371">
        <f>F91</f>
        <v>0</v>
      </c>
    </row>
    <row r="91" spans="1:6" s="59" customFormat="1" ht="25.5" hidden="1">
      <c r="A91" s="53" t="s">
        <v>535</v>
      </c>
      <c r="B91" s="64"/>
      <c r="C91" s="98" t="s">
        <v>420</v>
      </c>
      <c r="D91" s="51" t="s">
        <v>270</v>
      </c>
      <c r="E91" s="51"/>
      <c r="F91" s="370">
        <f>F92</f>
        <v>0</v>
      </c>
    </row>
    <row r="92" spans="1:6" s="56" customFormat="1" ht="39" hidden="1">
      <c r="A92" s="79" t="s">
        <v>541</v>
      </c>
      <c r="B92" s="121"/>
      <c r="C92" s="80" t="s">
        <v>420</v>
      </c>
      <c r="D92" s="89" t="s">
        <v>274</v>
      </c>
      <c r="E92" s="88"/>
      <c r="F92" s="379">
        <f>F93</f>
        <v>0</v>
      </c>
    </row>
    <row r="93" spans="1:6" s="95" customFormat="1" ht="51.75" hidden="1">
      <c r="A93" s="84" t="s">
        <v>154</v>
      </c>
      <c r="B93" s="129"/>
      <c r="C93" s="77" t="s">
        <v>420</v>
      </c>
      <c r="D93" s="81" t="s">
        <v>542</v>
      </c>
      <c r="E93" s="88"/>
      <c r="F93" s="378">
        <f>F94</f>
        <v>0</v>
      </c>
    </row>
    <row r="94" spans="1:6" s="95" customFormat="1" ht="25.5" hidden="1">
      <c r="A94" s="64" t="s">
        <v>306</v>
      </c>
      <c r="B94" s="79"/>
      <c r="C94" s="77" t="s">
        <v>420</v>
      </c>
      <c r="D94" s="81" t="s">
        <v>542</v>
      </c>
      <c r="E94" s="76">
        <v>244</v>
      </c>
      <c r="F94" s="378">
        <v>0</v>
      </c>
    </row>
    <row r="95" spans="1:6" s="125" customFormat="1" ht="15">
      <c r="A95" s="121" t="s">
        <v>366</v>
      </c>
      <c r="B95" s="79"/>
      <c r="C95" s="124" t="s">
        <v>365</v>
      </c>
      <c r="D95" s="122"/>
      <c r="E95" s="122"/>
      <c r="F95" s="371">
        <f>F96+F113</f>
        <v>4426.55</v>
      </c>
    </row>
    <row r="96" spans="1:6" s="134" customFormat="1" ht="15">
      <c r="A96" s="129" t="s">
        <v>415</v>
      </c>
      <c r="B96" s="84"/>
      <c r="C96" s="128" t="s">
        <v>416</v>
      </c>
      <c r="D96" s="130"/>
      <c r="E96" s="212"/>
      <c r="F96" s="377">
        <f>F97+F111</f>
        <v>3581.55</v>
      </c>
    </row>
    <row r="97" spans="1:6" ht="25.5">
      <c r="A97" s="79" t="s">
        <v>543</v>
      </c>
      <c r="B97" s="64"/>
      <c r="C97" s="80" t="s">
        <v>416</v>
      </c>
      <c r="D97" s="83" t="s">
        <v>545</v>
      </c>
      <c r="E97" s="86"/>
      <c r="F97" s="379">
        <f>F98+F103</f>
        <v>3131.55</v>
      </c>
    </row>
    <row r="98" spans="1:6" s="92" customFormat="1" ht="51">
      <c r="A98" s="79" t="s">
        <v>544</v>
      </c>
      <c r="B98" s="64"/>
      <c r="C98" s="80" t="s">
        <v>416</v>
      </c>
      <c r="D98" s="83" t="s">
        <v>546</v>
      </c>
      <c r="E98" s="85"/>
      <c r="F98" s="379">
        <f>F99+F101</f>
        <v>2000</v>
      </c>
    </row>
    <row r="99" spans="1:6" ht="63.75">
      <c r="A99" s="84" t="s">
        <v>0</v>
      </c>
      <c r="B99" s="64"/>
      <c r="C99" s="77" t="s">
        <v>416</v>
      </c>
      <c r="D99" s="75" t="s">
        <v>1</v>
      </c>
      <c r="E99" s="86"/>
      <c r="F99" s="378">
        <f>F100</f>
        <v>2000</v>
      </c>
    </row>
    <row r="100" spans="1:6" s="56" customFormat="1" ht="30" customHeight="1">
      <c r="A100" s="61" t="s">
        <v>176</v>
      </c>
      <c r="B100" s="79"/>
      <c r="C100" s="77" t="s">
        <v>416</v>
      </c>
      <c r="D100" s="75" t="s">
        <v>1</v>
      </c>
      <c r="E100" s="76">
        <v>240</v>
      </c>
      <c r="F100" s="378">
        <v>2000</v>
      </c>
    </row>
    <row r="101" spans="1:6" ht="25.5" hidden="1">
      <c r="A101" s="84" t="s">
        <v>110</v>
      </c>
      <c r="B101" s="79"/>
      <c r="C101" s="77" t="s">
        <v>416</v>
      </c>
      <c r="D101" s="75" t="s">
        <v>109</v>
      </c>
      <c r="E101" s="86"/>
      <c r="F101" s="378">
        <f>F102</f>
        <v>0</v>
      </c>
    </row>
    <row r="102" spans="1:6" s="56" customFormat="1" ht="25.5" hidden="1">
      <c r="A102" s="64" t="s">
        <v>306</v>
      </c>
      <c r="B102" s="84"/>
      <c r="C102" s="77" t="s">
        <v>416</v>
      </c>
      <c r="D102" s="75" t="s">
        <v>109</v>
      </c>
      <c r="E102" s="76">
        <v>244</v>
      </c>
      <c r="F102" s="378"/>
    </row>
    <row r="103" spans="1:6" ht="18" customHeight="1">
      <c r="A103" s="79" t="s">
        <v>543</v>
      </c>
      <c r="B103" s="64"/>
      <c r="C103" s="80" t="s">
        <v>416</v>
      </c>
      <c r="D103" s="83" t="s">
        <v>545</v>
      </c>
      <c r="E103" s="86"/>
      <c r="F103" s="379">
        <f>F104</f>
        <v>1131.55</v>
      </c>
    </row>
    <row r="104" spans="1:6" s="96" customFormat="1" ht="63.75">
      <c r="A104" s="79" t="s">
        <v>2</v>
      </c>
      <c r="B104" s="84"/>
      <c r="C104" s="80" t="s">
        <v>416</v>
      </c>
      <c r="D104" s="83" t="s">
        <v>3</v>
      </c>
      <c r="E104" s="88"/>
      <c r="F104" s="379">
        <f>F105+F109</f>
        <v>1131.55</v>
      </c>
    </row>
    <row r="105" spans="1:6" ht="89.25">
      <c r="A105" s="84" t="s">
        <v>75</v>
      </c>
      <c r="B105" s="64"/>
      <c r="C105" s="77" t="s">
        <v>416</v>
      </c>
      <c r="D105" s="75" t="s">
        <v>3</v>
      </c>
      <c r="E105" s="86"/>
      <c r="F105" s="378">
        <f>F106</f>
        <v>581.55</v>
      </c>
    </row>
    <row r="106" spans="1:6" ht="28.5" customHeight="1">
      <c r="A106" s="61" t="s">
        <v>176</v>
      </c>
      <c r="B106" s="121"/>
      <c r="C106" s="77" t="s">
        <v>416</v>
      </c>
      <c r="D106" s="75" t="s">
        <v>3</v>
      </c>
      <c r="E106" s="68">
        <v>240</v>
      </c>
      <c r="F106" s="378">
        <f>600+450+60+200+90-500-200-150+31.55</f>
        <v>581.55</v>
      </c>
    </row>
    <row r="107" spans="1:6" s="96" customFormat="1" ht="55.5" customHeight="1" hidden="1">
      <c r="A107" s="84" t="s">
        <v>4</v>
      </c>
      <c r="B107" s="53"/>
      <c r="C107" s="77" t="s">
        <v>416</v>
      </c>
      <c r="D107" s="75" t="s">
        <v>5</v>
      </c>
      <c r="E107" s="86"/>
      <c r="F107" s="378">
        <f>F108</f>
        <v>0</v>
      </c>
    </row>
    <row r="108" spans="1:6" s="96" customFormat="1" ht="26.25" customHeight="1" hidden="1">
      <c r="A108" s="61" t="s">
        <v>176</v>
      </c>
      <c r="B108" s="55"/>
      <c r="C108" s="77" t="s">
        <v>416</v>
      </c>
      <c r="D108" s="75" t="s">
        <v>5</v>
      </c>
      <c r="E108" s="68">
        <v>240</v>
      </c>
      <c r="F108" s="378">
        <f>500+300-200-50-550</f>
        <v>0</v>
      </c>
    </row>
    <row r="109" spans="1:6" s="354" customFormat="1" ht="54.75" customHeight="1">
      <c r="A109" s="352" t="s">
        <v>262</v>
      </c>
      <c r="B109" s="61"/>
      <c r="C109" s="353" t="s">
        <v>416</v>
      </c>
      <c r="D109" s="351" t="s">
        <v>261</v>
      </c>
      <c r="E109" s="351"/>
      <c r="F109" s="380">
        <f>F110</f>
        <v>550</v>
      </c>
    </row>
    <row r="110" spans="1:6" s="354" customFormat="1" ht="18.75" customHeight="1">
      <c r="A110" s="355" t="s">
        <v>185</v>
      </c>
      <c r="B110" s="64"/>
      <c r="C110" s="353" t="s">
        <v>416</v>
      </c>
      <c r="D110" s="351" t="s">
        <v>261</v>
      </c>
      <c r="E110" s="351">
        <v>610</v>
      </c>
      <c r="F110" s="380">
        <v>550</v>
      </c>
    </row>
    <row r="111" spans="1:6" s="96" customFormat="1" ht="30.75" customHeight="1">
      <c r="A111" s="84" t="s">
        <v>162</v>
      </c>
      <c r="B111" s="230"/>
      <c r="C111" s="77" t="s">
        <v>416</v>
      </c>
      <c r="D111" s="75" t="s">
        <v>161</v>
      </c>
      <c r="E111" s="86"/>
      <c r="F111" s="378">
        <f>F112</f>
        <v>450</v>
      </c>
    </row>
    <row r="112" spans="1:6" s="96" customFormat="1" ht="28.5" customHeight="1">
      <c r="A112" s="61" t="s">
        <v>176</v>
      </c>
      <c r="B112" s="230"/>
      <c r="C112" s="77" t="s">
        <v>416</v>
      </c>
      <c r="D112" s="75" t="s">
        <v>161</v>
      </c>
      <c r="E112" s="68">
        <v>240</v>
      </c>
      <c r="F112" s="378">
        <f>700-200-50</f>
        <v>450</v>
      </c>
    </row>
    <row r="113" spans="1:6" s="125" customFormat="1" ht="15">
      <c r="A113" s="121" t="s">
        <v>301</v>
      </c>
      <c r="B113" s="53"/>
      <c r="C113" s="124" t="s">
        <v>300</v>
      </c>
      <c r="D113" s="122"/>
      <c r="E113" s="122"/>
      <c r="F113" s="371">
        <f>F114+F118</f>
        <v>845</v>
      </c>
    </row>
    <row r="114" spans="1:6" s="59" customFormat="1" ht="25.5">
      <c r="A114" s="53" t="s">
        <v>428</v>
      </c>
      <c r="B114" s="55"/>
      <c r="C114" s="98" t="s">
        <v>300</v>
      </c>
      <c r="D114" s="72" t="s">
        <v>268</v>
      </c>
      <c r="E114" s="72"/>
      <c r="F114" s="373">
        <f>F115</f>
        <v>795</v>
      </c>
    </row>
    <row r="115" spans="1:6" s="56" customFormat="1" ht="12.75">
      <c r="A115" s="55" t="s">
        <v>353</v>
      </c>
      <c r="B115" s="120"/>
      <c r="C115" s="50" t="s">
        <v>300</v>
      </c>
      <c r="D115" s="94" t="s">
        <v>349</v>
      </c>
      <c r="E115" s="94"/>
      <c r="F115" s="370">
        <f>F116</f>
        <v>795</v>
      </c>
    </row>
    <row r="116" spans="1:6" s="59" customFormat="1" ht="12.75">
      <c r="A116" s="61" t="s">
        <v>6</v>
      </c>
      <c r="B116" s="33"/>
      <c r="C116" s="99" t="s">
        <v>300</v>
      </c>
      <c r="D116" s="1" t="s">
        <v>7</v>
      </c>
      <c r="E116" s="1"/>
      <c r="F116" s="375">
        <f>F117</f>
        <v>795</v>
      </c>
    </row>
    <row r="117" spans="1:6" s="59" customFormat="1" ht="27.75" customHeight="1">
      <c r="A117" s="61" t="s">
        <v>176</v>
      </c>
      <c r="B117" s="33"/>
      <c r="C117" s="99" t="s">
        <v>300</v>
      </c>
      <c r="D117" s="1" t="s">
        <v>7</v>
      </c>
      <c r="E117" s="68">
        <v>240</v>
      </c>
      <c r="F117" s="375">
        <f>600+195</f>
        <v>795</v>
      </c>
    </row>
    <row r="118" spans="1:6" s="56" customFormat="1" ht="38.25">
      <c r="A118" s="55" t="s">
        <v>204</v>
      </c>
      <c r="B118" s="64"/>
      <c r="C118" s="50" t="s">
        <v>300</v>
      </c>
      <c r="D118" s="94" t="s">
        <v>203</v>
      </c>
      <c r="E118" s="94"/>
      <c r="F118" s="370">
        <f>F119</f>
        <v>50</v>
      </c>
    </row>
    <row r="119" spans="1:6" s="59" customFormat="1" ht="12.75">
      <c r="A119" s="61" t="s">
        <v>206</v>
      </c>
      <c r="B119" s="64"/>
      <c r="C119" s="99" t="s">
        <v>300</v>
      </c>
      <c r="D119" s="1" t="s">
        <v>205</v>
      </c>
      <c r="E119" s="1"/>
      <c r="F119" s="375">
        <f>F120</f>
        <v>50</v>
      </c>
    </row>
    <row r="120" spans="1:6" s="59" customFormat="1" ht="27.75" customHeight="1">
      <c r="A120" s="61" t="s">
        <v>176</v>
      </c>
      <c r="B120" s="64"/>
      <c r="C120" s="99" t="s">
        <v>300</v>
      </c>
      <c r="D120" s="1" t="s">
        <v>205</v>
      </c>
      <c r="E120" s="68">
        <v>240</v>
      </c>
      <c r="F120" s="375">
        <v>50</v>
      </c>
    </row>
    <row r="121" spans="1:6" s="125" customFormat="1" ht="15">
      <c r="A121" s="230" t="s">
        <v>426</v>
      </c>
      <c r="B121" s="53"/>
      <c r="C121" s="124" t="s">
        <v>356</v>
      </c>
      <c r="D121" s="122"/>
      <c r="E121" s="122"/>
      <c r="F121" s="371">
        <f>F122+F151+F180</f>
        <v>43979.38255</v>
      </c>
    </row>
    <row r="122" spans="1:6" s="134" customFormat="1" ht="15">
      <c r="A122" s="230" t="s">
        <v>293</v>
      </c>
      <c r="B122" s="141"/>
      <c r="C122" s="124" t="s">
        <v>292</v>
      </c>
      <c r="D122" s="122"/>
      <c r="E122" s="122"/>
      <c r="F122" s="371">
        <f>F123+F131+F135</f>
        <v>18445.60355</v>
      </c>
    </row>
    <row r="123" spans="1:6" s="59" customFormat="1" ht="25.5">
      <c r="A123" s="53" t="s">
        <v>428</v>
      </c>
      <c r="B123" s="60"/>
      <c r="C123" s="98" t="s">
        <v>292</v>
      </c>
      <c r="D123" s="72" t="s">
        <v>268</v>
      </c>
      <c r="E123" s="72"/>
      <c r="F123" s="373">
        <f>F124</f>
        <v>2068.9982</v>
      </c>
    </row>
    <row r="124" spans="1:6" s="49" customFormat="1" ht="12.75">
      <c r="A124" s="55" t="s">
        <v>353</v>
      </c>
      <c r="B124" s="33"/>
      <c r="C124" s="98" t="s">
        <v>292</v>
      </c>
      <c r="D124" s="51" t="s">
        <v>349</v>
      </c>
      <c r="E124" s="51"/>
      <c r="F124" s="370">
        <f>F125+F127+F129</f>
        <v>2068.9982</v>
      </c>
    </row>
    <row r="125" spans="1:6" ht="38.25">
      <c r="A125" s="120" t="s">
        <v>158</v>
      </c>
      <c r="B125" s="50"/>
      <c r="C125" s="99" t="s">
        <v>292</v>
      </c>
      <c r="D125" s="75" t="s">
        <v>17</v>
      </c>
      <c r="E125" s="86"/>
      <c r="F125" s="378">
        <f>F126</f>
        <v>768.9982</v>
      </c>
    </row>
    <row r="126" spans="1:6" ht="27" customHeight="1">
      <c r="A126" s="61" t="s">
        <v>176</v>
      </c>
      <c r="B126" s="58"/>
      <c r="C126" s="99" t="s">
        <v>292</v>
      </c>
      <c r="D126" s="75" t="s">
        <v>17</v>
      </c>
      <c r="E126" s="68">
        <v>240</v>
      </c>
      <c r="F126" s="378">
        <f>(900+350)/2+144-0.0018</f>
        <v>768.9982</v>
      </c>
    </row>
    <row r="127" spans="1:6" ht="38.25">
      <c r="A127" s="33" t="s">
        <v>160</v>
      </c>
      <c r="B127" s="58"/>
      <c r="C127" s="99" t="s">
        <v>292</v>
      </c>
      <c r="D127" s="75" t="s">
        <v>23</v>
      </c>
      <c r="E127" s="213"/>
      <c r="F127" s="378">
        <f>F128</f>
        <v>1300</v>
      </c>
    </row>
    <row r="128" spans="1:6" s="59" customFormat="1" ht="27.75" customHeight="1">
      <c r="A128" s="61" t="s">
        <v>176</v>
      </c>
      <c r="B128" s="58"/>
      <c r="C128" s="99" t="s">
        <v>292</v>
      </c>
      <c r="D128" s="75" t="s">
        <v>23</v>
      </c>
      <c r="E128" s="68">
        <v>240</v>
      </c>
      <c r="F128" s="375">
        <f>5100/2-550-500-200</f>
        <v>1300</v>
      </c>
    </row>
    <row r="129" spans="1:6" ht="39" hidden="1">
      <c r="A129" s="33" t="s">
        <v>74</v>
      </c>
      <c r="B129" s="79"/>
      <c r="C129" s="99" t="s">
        <v>292</v>
      </c>
      <c r="D129" s="75" t="s">
        <v>72</v>
      </c>
      <c r="E129" s="213"/>
      <c r="F129" s="378">
        <f>F130</f>
        <v>0</v>
      </c>
    </row>
    <row r="130" spans="1:6" s="59" customFormat="1" ht="25.5" hidden="1">
      <c r="A130" s="33" t="s">
        <v>295</v>
      </c>
      <c r="B130" s="79"/>
      <c r="C130" s="99" t="s">
        <v>292</v>
      </c>
      <c r="D130" s="75" t="s">
        <v>72</v>
      </c>
      <c r="E130" s="1" t="s">
        <v>294</v>
      </c>
      <c r="F130" s="375"/>
    </row>
    <row r="131" spans="1:6" s="92" customFormat="1" ht="51">
      <c r="A131" s="53" t="s">
        <v>18</v>
      </c>
      <c r="B131" s="84"/>
      <c r="C131" s="50" t="s">
        <v>292</v>
      </c>
      <c r="D131" s="51" t="s">
        <v>338</v>
      </c>
      <c r="E131" s="51"/>
      <c r="F131" s="370">
        <f>F132</f>
        <v>1100</v>
      </c>
    </row>
    <row r="132" spans="1:6" s="101" customFormat="1" ht="63.75">
      <c r="A132" s="141" t="s">
        <v>19</v>
      </c>
      <c r="B132" s="33"/>
      <c r="C132" s="50" t="s">
        <v>292</v>
      </c>
      <c r="D132" s="51" t="s">
        <v>20</v>
      </c>
      <c r="E132" s="51"/>
      <c r="F132" s="370">
        <f>F133</f>
        <v>1100</v>
      </c>
    </row>
    <row r="133" spans="1:6" s="101" customFormat="1" ht="63.75">
      <c r="A133" s="60" t="s">
        <v>73</v>
      </c>
      <c r="B133" s="84"/>
      <c r="C133" s="99" t="s">
        <v>292</v>
      </c>
      <c r="D133" s="214" t="s">
        <v>21</v>
      </c>
      <c r="E133" s="1"/>
      <c r="F133" s="375">
        <f>F134</f>
        <v>1100</v>
      </c>
    </row>
    <row r="134" spans="1:6" s="100" customFormat="1" ht="15.75" customHeight="1">
      <c r="A134" s="61" t="s">
        <v>176</v>
      </c>
      <c r="B134" s="84"/>
      <c r="C134" s="99" t="s">
        <v>292</v>
      </c>
      <c r="D134" s="214" t="s">
        <v>21</v>
      </c>
      <c r="E134" s="76">
        <v>240</v>
      </c>
      <c r="F134" s="378">
        <v>1100</v>
      </c>
    </row>
    <row r="135" spans="1:6" s="96" customFormat="1" ht="51">
      <c r="A135" s="79" t="s">
        <v>11</v>
      </c>
      <c r="B135" s="33"/>
      <c r="C135" s="98" t="s">
        <v>292</v>
      </c>
      <c r="D135" s="80" t="s">
        <v>269</v>
      </c>
      <c r="E135" s="82"/>
      <c r="F135" s="379">
        <f>F136+F146</f>
        <v>15276.605350000002</v>
      </c>
    </row>
    <row r="136" spans="1:6" s="92" customFormat="1" ht="102">
      <c r="A136" s="79" t="s">
        <v>13</v>
      </c>
      <c r="B136" s="33"/>
      <c r="C136" s="98" t="s">
        <v>292</v>
      </c>
      <c r="D136" s="83" t="s">
        <v>12</v>
      </c>
      <c r="E136" s="85"/>
      <c r="F136" s="379">
        <f>F137+F139+F144</f>
        <v>15276.605350000002</v>
      </c>
    </row>
    <row r="137" spans="1:6" s="92" customFormat="1" ht="127.5">
      <c r="A137" s="84" t="s">
        <v>15</v>
      </c>
      <c r="B137" s="33"/>
      <c r="C137" s="99" t="s">
        <v>292</v>
      </c>
      <c r="D137" s="75" t="s">
        <v>79</v>
      </c>
      <c r="E137" s="85"/>
      <c r="F137" s="379">
        <f>F138</f>
        <v>5363.89348</v>
      </c>
    </row>
    <row r="138" spans="1:6" ht="25.5">
      <c r="A138" s="33" t="s">
        <v>104</v>
      </c>
      <c r="B138" s="84"/>
      <c r="C138" s="99" t="s">
        <v>292</v>
      </c>
      <c r="D138" s="75" t="s">
        <v>79</v>
      </c>
      <c r="E138" s="76">
        <v>414</v>
      </c>
      <c r="F138" s="378">
        <f>1050.57729+4313.31619</f>
        <v>5363.89348</v>
      </c>
    </row>
    <row r="139" spans="1:6" ht="127.5">
      <c r="A139" s="237" t="s">
        <v>82</v>
      </c>
      <c r="B139" s="33"/>
      <c r="C139" s="238" t="s">
        <v>292</v>
      </c>
      <c r="D139" s="239" t="s">
        <v>14</v>
      </c>
      <c r="E139" s="240"/>
      <c r="F139" s="381">
        <f>F140+F142</f>
        <v>6902.86527</v>
      </c>
    </row>
    <row r="140" spans="1:6" ht="140.25">
      <c r="A140" s="84" t="s">
        <v>80</v>
      </c>
      <c r="B140" s="33"/>
      <c r="C140" s="99" t="s">
        <v>292</v>
      </c>
      <c r="D140" s="75" t="s">
        <v>14</v>
      </c>
      <c r="E140" s="86"/>
      <c r="F140" s="378">
        <f>F141</f>
        <v>4515.44952</v>
      </c>
    </row>
    <row r="141" spans="1:6" ht="25.5">
      <c r="A141" s="33" t="s">
        <v>104</v>
      </c>
      <c r="B141" s="33"/>
      <c r="C141" s="99" t="s">
        <v>292</v>
      </c>
      <c r="D141" s="75" t="s">
        <v>14</v>
      </c>
      <c r="E141" s="76">
        <v>414</v>
      </c>
      <c r="F141" s="378">
        <v>4515.44952</v>
      </c>
    </row>
    <row r="142" spans="1:6" ht="140.25">
      <c r="A142" s="84" t="s">
        <v>81</v>
      </c>
      <c r="B142" s="33"/>
      <c r="C142" s="99" t="s">
        <v>292</v>
      </c>
      <c r="D142" s="75" t="s">
        <v>14</v>
      </c>
      <c r="E142" s="86"/>
      <c r="F142" s="378">
        <f>F143</f>
        <v>2387.41575</v>
      </c>
    </row>
    <row r="143" spans="1:6" ht="25.5">
      <c r="A143" s="33" t="s">
        <v>104</v>
      </c>
      <c r="B143" s="230"/>
      <c r="C143" s="99" t="s">
        <v>292</v>
      </c>
      <c r="D143" s="75" t="s">
        <v>14</v>
      </c>
      <c r="E143" s="76">
        <v>414</v>
      </c>
      <c r="F143" s="378">
        <f>2387.41575</f>
        <v>2387.41575</v>
      </c>
    </row>
    <row r="144" spans="1:6" s="96" customFormat="1" ht="93" customHeight="1">
      <c r="A144" s="84" t="s">
        <v>16</v>
      </c>
      <c r="B144" s="53"/>
      <c r="C144" s="99" t="s">
        <v>292</v>
      </c>
      <c r="D144" s="75" t="s">
        <v>51</v>
      </c>
      <c r="E144" s="86"/>
      <c r="F144" s="378">
        <f>F145</f>
        <v>3009.8466</v>
      </c>
    </row>
    <row r="145" spans="1:6" s="92" customFormat="1" ht="14.25" customHeight="1">
      <c r="A145" s="33" t="s">
        <v>181</v>
      </c>
      <c r="B145" s="55"/>
      <c r="C145" s="99" t="s">
        <v>292</v>
      </c>
      <c r="D145" s="75" t="s">
        <v>51</v>
      </c>
      <c r="E145" s="76">
        <v>410</v>
      </c>
      <c r="F145" s="378">
        <f>2340.9918+668.8548</f>
        <v>3009.8466</v>
      </c>
    </row>
    <row r="146" spans="1:6" s="92" customFormat="1" ht="64.5" hidden="1">
      <c r="A146" s="79" t="s">
        <v>106</v>
      </c>
      <c r="B146" s="33"/>
      <c r="C146" s="98" t="s">
        <v>292</v>
      </c>
      <c r="D146" s="83" t="s">
        <v>107</v>
      </c>
      <c r="E146" s="85"/>
      <c r="F146" s="379">
        <f>F147+F149</f>
        <v>0</v>
      </c>
    </row>
    <row r="147" spans="1:6" s="92" customFormat="1" ht="90.75" hidden="1">
      <c r="A147" s="84" t="s">
        <v>116</v>
      </c>
      <c r="B147" s="61"/>
      <c r="C147" s="99" t="s">
        <v>292</v>
      </c>
      <c r="D147" s="75" t="s">
        <v>108</v>
      </c>
      <c r="E147" s="85"/>
      <c r="F147" s="379">
        <f>F148</f>
        <v>0</v>
      </c>
    </row>
    <row r="148" spans="1:6" ht="25.5" hidden="1">
      <c r="A148" s="33" t="s">
        <v>295</v>
      </c>
      <c r="B148" s="53"/>
      <c r="C148" s="99" t="s">
        <v>292</v>
      </c>
      <c r="D148" s="75" t="s">
        <v>108</v>
      </c>
      <c r="E148" s="76">
        <v>414</v>
      </c>
      <c r="F148" s="378">
        <v>0</v>
      </c>
    </row>
    <row r="149" spans="1:6" s="92" customFormat="1" ht="39" hidden="1">
      <c r="A149" s="84" t="s">
        <v>134</v>
      </c>
      <c r="B149" s="55"/>
      <c r="C149" s="99" t="s">
        <v>292</v>
      </c>
      <c r="D149" s="75" t="s">
        <v>133</v>
      </c>
      <c r="E149" s="85"/>
      <c r="F149" s="379">
        <f>F150</f>
        <v>0</v>
      </c>
    </row>
    <row r="150" spans="1:6" ht="25.5" hidden="1">
      <c r="A150" s="33" t="s">
        <v>295</v>
      </c>
      <c r="B150" s="57"/>
      <c r="C150" s="99" t="s">
        <v>292</v>
      </c>
      <c r="D150" s="75" t="s">
        <v>133</v>
      </c>
      <c r="E150" s="76">
        <v>414</v>
      </c>
      <c r="F150" s="378">
        <v>0</v>
      </c>
    </row>
    <row r="151" spans="1:6" s="135" customFormat="1" ht="15">
      <c r="A151" s="230" t="s">
        <v>341</v>
      </c>
      <c r="B151" s="64"/>
      <c r="C151" s="124" t="s">
        <v>340</v>
      </c>
      <c r="D151" s="122"/>
      <c r="E151" s="122"/>
      <c r="F151" s="371">
        <f>F152+F162</f>
        <v>8123.59</v>
      </c>
    </row>
    <row r="152" spans="1:6" ht="25.5">
      <c r="A152" s="53" t="s">
        <v>428</v>
      </c>
      <c r="B152" s="55"/>
      <c r="C152" s="98" t="s">
        <v>340</v>
      </c>
      <c r="D152" s="72" t="s">
        <v>268</v>
      </c>
      <c r="E152" s="72"/>
      <c r="F152" s="373">
        <f>F153</f>
        <v>1818.59</v>
      </c>
    </row>
    <row r="153" spans="1:6" ht="12.75">
      <c r="A153" s="55" t="s">
        <v>353</v>
      </c>
      <c r="B153" s="60"/>
      <c r="C153" s="98" t="s">
        <v>340</v>
      </c>
      <c r="D153" s="51" t="s">
        <v>349</v>
      </c>
      <c r="E153" s="51"/>
      <c r="F153" s="370">
        <f>F156+F158+F160+F154</f>
        <v>1818.59</v>
      </c>
    </row>
    <row r="154" spans="1:6" ht="38.25">
      <c r="A154" s="120" t="s">
        <v>158</v>
      </c>
      <c r="B154" s="58"/>
      <c r="C154" s="99" t="s">
        <v>340</v>
      </c>
      <c r="D154" s="75" t="s">
        <v>17</v>
      </c>
      <c r="E154" s="86"/>
      <c r="F154" s="378">
        <f>F155</f>
        <v>794.9964</v>
      </c>
    </row>
    <row r="155" spans="1:6" ht="31.5" customHeight="1">
      <c r="A155" s="61" t="s">
        <v>176</v>
      </c>
      <c r="B155" s="64"/>
      <c r="C155" s="99" t="s">
        <v>340</v>
      </c>
      <c r="D155" s="75" t="s">
        <v>17</v>
      </c>
      <c r="E155" s="68">
        <v>240</v>
      </c>
      <c r="F155" s="378">
        <f>300+495-0.0036</f>
        <v>794.9964</v>
      </c>
    </row>
    <row r="156" spans="1:6" ht="25.5">
      <c r="A156" s="33" t="s">
        <v>24</v>
      </c>
      <c r="B156" s="64"/>
      <c r="C156" s="99" t="s">
        <v>340</v>
      </c>
      <c r="D156" s="75" t="s">
        <v>510</v>
      </c>
      <c r="E156" s="76"/>
      <c r="F156" s="378">
        <f>F157</f>
        <v>730</v>
      </c>
    </row>
    <row r="157" spans="1:6" ht="25.5">
      <c r="A157" s="61" t="s">
        <v>302</v>
      </c>
      <c r="B157" s="64"/>
      <c r="C157" s="99" t="s">
        <v>340</v>
      </c>
      <c r="D157" s="75" t="s">
        <v>510</v>
      </c>
      <c r="E157" s="76">
        <v>810</v>
      </c>
      <c r="F157" s="378">
        <f>500+230</f>
        <v>730</v>
      </c>
    </row>
    <row r="158" spans="1:6" s="100" customFormat="1" ht="25.5">
      <c r="A158" s="294" t="s">
        <v>140</v>
      </c>
      <c r="B158" s="230"/>
      <c r="C158" s="58" t="s">
        <v>340</v>
      </c>
      <c r="D158" s="1" t="s">
        <v>139</v>
      </c>
      <c r="E158" s="213"/>
      <c r="F158" s="378">
        <f>F159</f>
        <v>293.5936</v>
      </c>
    </row>
    <row r="159" spans="1:6" s="100" customFormat="1" ht="29.25" customHeight="1">
      <c r="A159" s="61" t="s">
        <v>176</v>
      </c>
      <c r="B159" s="53"/>
      <c r="C159" s="58" t="s">
        <v>340</v>
      </c>
      <c r="D159" s="1" t="s">
        <v>139</v>
      </c>
      <c r="E159" s="68">
        <v>240</v>
      </c>
      <c r="F159" s="378">
        <v>293.5936</v>
      </c>
    </row>
    <row r="160" spans="1:6" s="100" customFormat="1" ht="25.5" hidden="1">
      <c r="A160" s="294" t="s">
        <v>137</v>
      </c>
      <c r="B160" s="55"/>
      <c r="C160" s="58" t="s">
        <v>340</v>
      </c>
      <c r="D160" s="1" t="s">
        <v>138</v>
      </c>
      <c r="E160" s="213"/>
      <c r="F160" s="378">
        <f>F161</f>
        <v>0</v>
      </c>
    </row>
    <row r="161" spans="1:6" s="100" customFormat="1" ht="25.5" hidden="1">
      <c r="A161" s="64" t="s">
        <v>306</v>
      </c>
      <c r="B161" s="78"/>
      <c r="C161" s="58" t="s">
        <v>340</v>
      </c>
      <c r="D161" s="1" t="s">
        <v>138</v>
      </c>
      <c r="E161" s="213">
        <v>244</v>
      </c>
      <c r="F161" s="378"/>
    </row>
    <row r="162" spans="1:6" s="92" customFormat="1" ht="51">
      <c r="A162" s="53" t="s">
        <v>18</v>
      </c>
      <c r="B162" s="64"/>
      <c r="C162" s="50" t="s">
        <v>340</v>
      </c>
      <c r="D162" s="51" t="s">
        <v>338</v>
      </c>
      <c r="E162" s="51"/>
      <c r="F162" s="370">
        <f>F163+F166+F176</f>
        <v>6305</v>
      </c>
    </row>
    <row r="163" spans="1:6" s="92" customFormat="1" ht="76.5">
      <c r="A163" s="55" t="s">
        <v>25</v>
      </c>
      <c r="B163" s="64"/>
      <c r="C163" s="50" t="s">
        <v>340</v>
      </c>
      <c r="D163" s="51" t="s">
        <v>342</v>
      </c>
      <c r="E163" s="51"/>
      <c r="F163" s="370">
        <f>F164</f>
        <v>1675</v>
      </c>
    </row>
    <row r="164" spans="1:6" ht="102">
      <c r="A164" s="57" t="s">
        <v>26</v>
      </c>
      <c r="B164" s="64"/>
      <c r="C164" s="58" t="s">
        <v>340</v>
      </c>
      <c r="D164" s="1" t="s">
        <v>27</v>
      </c>
      <c r="E164" s="1"/>
      <c r="F164" s="375">
        <f>F165</f>
        <v>1675</v>
      </c>
    </row>
    <row r="165" spans="1:6" s="49" customFormat="1" ht="29.25" customHeight="1">
      <c r="A165" s="61" t="s">
        <v>176</v>
      </c>
      <c r="B165" s="64"/>
      <c r="C165" s="58" t="s">
        <v>340</v>
      </c>
      <c r="D165" s="1" t="s">
        <v>27</v>
      </c>
      <c r="E165" s="68">
        <v>240</v>
      </c>
      <c r="F165" s="375">
        <f>3350/2</f>
        <v>1675</v>
      </c>
    </row>
    <row r="166" spans="1:6" s="101" customFormat="1" ht="89.25">
      <c r="A166" s="55" t="s">
        <v>28</v>
      </c>
      <c r="B166" s="78"/>
      <c r="C166" s="50" t="s">
        <v>340</v>
      </c>
      <c r="D166" s="51" t="s">
        <v>29</v>
      </c>
      <c r="E166" s="51"/>
      <c r="F166" s="370">
        <f>F167+F172+F170+F174</f>
        <v>3130</v>
      </c>
    </row>
    <row r="167" spans="1:6" s="101" customFormat="1" ht="102">
      <c r="A167" s="60" t="s">
        <v>153</v>
      </c>
      <c r="B167" s="64"/>
      <c r="C167" s="58" t="s">
        <v>340</v>
      </c>
      <c r="D167" s="1" t="s">
        <v>30</v>
      </c>
      <c r="E167" s="1"/>
      <c r="F167" s="375">
        <f>F168+F169</f>
        <v>1690</v>
      </c>
    </row>
    <row r="168" spans="1:6" s="100" customFormat="1" ht="25.5" hidden="1">
      <c r="A168" s="61" t="s">
        <v>302</v>
      </c>
      <c r="B168" s="33"/>
      <c r="C168" s="58" t="s">
        <v>340</v>
      </c>
      <c r="D168" s="1" t="s">
        <v>30</v>
      </c>
      <c r="E168" s="76">
        <v>810</v>
      </c>
      <c r="F168" s="378"/>
    </row>
    <row r="169" spans="1:6" ht="31.5" customHeight="1">
      <c r="A169" s="61" t="s">
        <v>176</v>
      </c>
      <c r="B169" s="64"/>
      <c r="C169" s="58" t="s">
        <v>340</v>
      </c>
      <c r="D169" s="1" t="s">
        <v>30</v>
      </c>
      <c r="E169" s="68">
        <v>240</v>
      </c>
      <c r="F169" s="375">
        <f>1690</f>
        <v>1690</v>
      </c>
    </row>
    <row r="170" spans="1:6" ht="76.5" customHeight="1">
      <c r="A170" s="61" t="s">
        <v>192</v>
      </c>
      <c r="B170" s="33"/>
      <c r="C170" s="58" t="s">
        <v>340</v>
      </c>
      <c r="D170" s="1" t="s">
        <v>191</v>
      </c>
      <c r="E170" s="68"/>
      <c r="F170" s="375">
        <f>F171</f>
        <v>470</v>
      </c>
    </row>
    <row r="171" spans="1:6" ht="31.5" customHeight="1">
      <c r="A171" s="61" t="s">
        <v>176</v>
      </c>
      <c r="B171" s="64"/>
      <c r="C171" s="58" t="s">
        <v>340</v>
      </c>
      <c r="D171" s="1" t="s">
        <v>191</v>
      </c>
      <c r="E171" s="68">
        <v>240</v>
      </c>
      <c r="F171" s="375">
        <v>470</v>
      </c>
    </row>
    <row r="172" spans="1:6" s="101" customFormat="1" ht="78" hidden="1">
      <c r="A172" s="60" t="s">
        <v>152</v>
      </c>
      <c r="B172" s="64"/>
      <c r="C172" s="58" t="s">
        <v>340</v>
      </c>
      <c r="D172" s="1" t="s">
        <v>112</v>
      </c>
      <c r="E172" s="1"/>
      <c r="F172" s="375">
        <f>F173</f>
        <v>0</v>
      </c>
    </row>
    <row r="173" spans="1:6" s="100" customFormat="1" ht="25.5" hidden="1">
      <c r="A173" s="61" t="s">
        <v>302</v>
      </c>
      <c r="B173" s="64"/>
      <c r="C173" s="58" t="s">
        <v>340</v>
      </c>
      <c r="D173" s="1" t="s">
        <v>112</v>
      </c>
      <c r="E173" s="76">
        <v>810</v>
      </c>
      <c r="F173" s="378"/>
    </row>
    <row r="174" spans="1:6" ht="33" customHeight="1">
      <c r="A174" s="61" t="s">
        <v>250</v>
      </c>
      <c r="B174" s="79"/>
      <c r="C174" s="58" t="s">
        <v>340</v>
      </c>
      <c r="D174" s="1" t="s">
        <v>207</v>
      </c>
      <c r="E174" s="68"/>
      <c r="F174" s="375">
        <f>F175</f>
        <v>970</v>
      </c>
    </row>
    <row r="175" spans="1:6" ht="31.5" customHeight="1">
      <c r="A175" s="61" t="s">
        <v>176</v>
      </c>
      <c r="B175" s="79"/>
      <c r="C175" s="58" t="s">
        <v>340</v>
      </c>
      <c r="D175" s="1" t="s">
        <v>207</v>
      </c>
      <c r="E175" s="68">
        <v>240</v>
      </c>
      <c r="F175" s="375">
        <f>470+500</f>
        <v>970</v>
      </c>
    </row>
    <row r="176" spans="1:6" s="101" customFormat="1" ht="76.5">
      <c r="A176" s="141" t="s">
        <v>63</v>
      </c>
      <c r="B176" s="84"/>
      <c r="C176" s="50" t="s">
        <v>340</v>
      </c>
      <c r="D176" s="51" t="s">
        <v>61</v>
      </c>
      <c r="E176" s="51"/>
      <c r="F176" s="370">
        <f>F177</f>
        <v>1500</v>
      </c>
    </row>
    <row r="177" spans="1:6" s="101" customFormat="1" ht="71.25" customHeight="1">
      <c r="A177" s="60" t="s">
        <v>62</v>
      </c>
      <c r="B177" s="64"/>
      <c r="C177" s="99" t="s">
        <v>340</v>
      </c>
      <c r="D177" s="214" t="s">
        <v>60</v>
      </c>
      <c r="E177" s="1"/>
      <c r="F177" s="375">
        <f>F178+F179</f>
        <v>1500</v>
      </c>
    </row>
    <row r="178" spans="1:6" s="100" customFormat="1" ht="25.5">
      <c r="A178" s="64" t="s">
        <v>306</v>
      </c>
      <c r="B178" s="64"/>
      <c r="C178" s="99" t="s">
        <v>340</v>
      </c>
      <c r="D178" s="214" t="s">
        <v>60</v>
      </c>
      <c r="E178" s="68">
        <v>240</v>
      </c>
      <c r="F178" s="378">
        <f>1200-500</f>
        <v>700</v>
      </c>
    </row>
    <row r="179" spans="1:6" s="100" customFormat="1" ht="12.75">
      <c r="A179" s="64" t="s">
        <v>182</v>
      </c>
      <c r="B179" s="64"/>
      <c r="C179" s="99" t="s">
        <v>340</v>
      </c>
      <c r="D179" s="214" t="s">
        <v>60</v>
      </c>
      <c r="E179" s="76">
        <v>410</v>
      </c>
      <c r="F179" s="378">
        <f>1000-200</f>
        <v>800</v>
      </c>
    </row>
    <row r="180" spans="1:6" s="136" customFormat="1" ht="15">
      <c r="A180" s="133" t="s">
        <v>417</v>
      </c>
      <c r="B180" s="64"/>
      <c r="C180" s="124" t="s">
        <v>418</v>
      </c>
      <c r="D180" s="122"/>
      <c r="E180" s="122"/>
      <c r="F180" s="373">
        <f>F181+F201+F216+F220</f>
        <v>17410.189000000002</v>
      </c>
    </row>
    <row r="181" spans="1:6" ht="12.75">
      <c r="A181" s="55" t="s">
        <v>353</v>
      </c>
      <c r="B181" s="64"/>
      <c r="C181" s="98" t="s">
        <v>418</v>
      </c>
      <c r="D181" s="51" t="s">
        <v>349</v>
      </c>
      <c r="E181" s="51"/>
      <c r="F181" s="370">
        <f>F182+F189+F191+F193+F197+F195+F199+F187</f>
        <v>13172.630000000001</v>
      </c>
    </row>
    <row r="182" spans="1:6" s="49" customFormat="1" ht="38.25">
      <c r="A182" s="78" t="s">
        <v>431</v>
      </c>
      <c r="B182" s="79"/>
      <c r="C182" s="69" t="s">
        <v>418</v>
      </c>
      <c r="D182" s="68" t="s">
        <v>350</v>
      </c>
      <c r="E182" s="68"/>
      <c r="F182" s="374">
        <f>F183+F184+F185+F186</f>
        <v>1783.4300000000012</v>
      </c>
    </row>
    <row r="183" spans="1:6" s="97" customFormat="1" ht="18.75" customHeight="1">
      <c r="A183" s="332" t="s">
        <v>179</v>
      </c>
      <c r="B183" s="84"/>
      <c r="C183" s="69" t="s">
        <v>418</v>
      </c>
      <c r="D183" s="68" t="s">
        <v>350</v>
      </c>
      <c r="E183" s="68">
        <v>110</v>
      </c>
      <c r="F183" s="374">
        <f>4950.8+1495.15-4837.4</f>
        <v>1608.550000000001</v>
      </c>
    </row>
    <row r="184" spans="1:6" s="56" customFormat="1" ht="25.5" hidden="1">
      <c r="A184" s="64" t="s">
        <v>433</v>
      </c>
      <c r="B184" s="64"/>
      <c r="C184" s="69" t="s">
        <v>418</v>
      </c>
      <c r="D184" s="68" t="s">
        <v>350</v>
      </c>
      <c r="E184" s="68">
        <v>112</v>
      </c>
      <c r="F184" s="374">
        <v>0</v>
      </c>
    </row>
    <row r="185" spans="1:6" s="59" customFormat="1" ht="27" customHeight="1">
      <c r="A185" s="61" t="s">
        <v>176</v>
      </c>
      <c r="B185" s="84"/>
      <c r="C185" s="69" t="s">
        <v>418</v>
      </c>
      <c r="D185" s="68" t="s">
        <v>350</v>
      </c>
      <c r="E185" s="68">
        <v>240</v>
      </c>
      <c r="F185" s="374">
        <f>4.1+263.38+112.4-250</f>
        <v>129.88</v>
      </c>
    </row>
    <row r="186" spans="1:6" s="59" customFormat="1" ht="18.75" customHeight="1">
      <c r="A186" s="332" t="s">
        <v>180</v>
      </c>
      <c r="B186" s="64"/>
      <c r="C186" s="69" t="s">
        <v>418</v>
      </c>
      <c r="D186" s="68" t="s">
        <v>350</v>
      </c>
      <c r="E186" s="68">
        <v>850</v>
      </c>
      <c r="F186" s="374">
        <f>110-65</f>
        <v>45</v>
      </c>
    </row>
    <row r="187" spans="1:6" s="264" customFormat="1" ht="38.25">
      <c r="A187" s="356" t="s">
        <v>260</v>
      </c>
      <c r="B187" s="121"/>
      <c r="C187" s="353" t="s">
        <v>418</v>
      </c>
      <c r="D187" s="351" t="s">
        <v>259</v>
      </c>
      <c r="E187" s="351"/>
      <c r="F187" s="380">
        <f>F188</f>
        <v>6314.2</v>
      </c>
    </row>
    <row r="188" spans="1:6" s="354" customFormat="1" ht="18.75" customHeight="1">
      <c r="A188" s="355" t="s">
        <v>185</v>
      </c>
      <c r="B188" s="121"/>
      <c r="C188" s="353" t="s">
        <v>418</v>
      </c>
      <c r="D188" s="351" t="s">
        <v>259</v>
      </c>
      <c r="E188" s="351">
        <v>610</v>
      </c>
      <c r="F188" s="380">
        <v>6314.2</v>
      </c>
    </row>
    <row r="189" spans="1:6" ht="25.5">
      <c r="A189" s="78" t="s">
        <v>32</v>
      </c>
      <c r="B189" s="121"/>
      <c r="C189" s="99" t="s">
        <v>418</v>
      </c>
      <c r="D189" s="75" t="s">
        <v>31</v>
      </c>
      <c r="E189" s="76"/>
      <c r="F189" s="378">
        <f>F190</f>
        <v>3800</v>
      </c>
    </row>
    <row r="190" spans="1:6" ht="29.25" customHeight="1">
      <c r="A190" s="61" t="s">
        <v>176</v>
      </c>
      <c r="B190" s="121"/>
      <c r="C190" s="99" t="s">
        <v>418</v>
      </c>
      <c r="D190" s="75" t="s">
        <v>31</v>
      </c>
      <c r="E190" s="68">
        <v>240</v>
      </c>
      <c r="F190" s="378">
        <f>3000+500+300</f>
        <v>3800</v>
      </c>
    </row>
    <row r="191" spans="1:6" s="100" customFormat="1" ht="38.25">
      <c r="A191" s="33" t="s">
        <v>33</v>
      </c>
      <c r="B191" s="121"/>
      <c r="C191" s="99" t="s">
        <v>418</v>
      </c>
      <c r="D191" s="75" t="s">
        <v>34</v>
      </c>
      <c r="E191" s="76"/>
      <c r="F191" s="378">
        <f>F192</f>
        <v>50</v>
      </c>
    </row>
    <row r="192" spans="1:6" s="95" customFormat="1" ht="28.5" customHeight="1">
      <c r="A192" s="61" t="s">
        <v>176</v>
      </c>
      <c r="B192" s="121"/>
      <c r="C192" s="99" t="s">
        <v>418</v>
      </c>
      <c r="D192" s="75" t="s">
        <v>34</v>
      </c>
      <c r="E192" s="68">
        <v>240</v>
      </c>
      <c r="F192" s="378">
        <v>50</v>
      </c>
    </row>
    <row r="193" spans="1:6" s="59" customFormat="1" ht="38.25">
      <c r="A193" s="33" t="s">
        <v>35</v>
      </c>
      <c r="B193" s="55"/>
      <c r="C193" s="99" t="s">
        <v>418</v>
      </c>
      <c r="D193" s="75" t="s">
        <v>36</v>
      </c>
      <c r="E193" s="76"/>
      <c r="F193" s="378">
        <f>F194</f>
        <v>525</v>
      </c>
    </row>
    <row r="194" spans="1:6" s="59" customFormat="1" ht="29.25" customHeight="1">
      <c r="A194" s="61" t="s">
        <v>176</v>
      </c>
      <c r="B194" s="61"/>
      <c r="C194" s="99" t="s">
        <v>418</v>
      </c>
      <c r="D194" s="75" t="s">
        <v>36</v>
      </c>
      <c r="E194" s="68">
        <v>240</v>
      </c>
      <c r="F194" s="378">
        <f>(800+250)/2</f>
        <v>525</v>
      </c>
    </row>
    <row r="195" spans="1:6" s="59" customFormat="1" ht="39" hidden="1">
      <c r="A195" s="61" t="s">
        <v>156</v>
      </c>
      <c r="B195" s="61"/>
      <c r="C195" s="99" t="s">
        <v>418</v>
      </c>
      <c r="D195" s="75" t="s">
        <v>135</v>
      </c>
      <c r="E195" s="76"/>
      <c r="F195" s="378">
        <f>F196</f>
        <v>0</v>
      </c>
    </row>
    <row r="196" spans="1:6" s="59" customFormat="1" ht="25.5" hidden="1">
      <c r="A196" s="64" t="s">
        <v>306</v>
      </c>
      <c r="B196" s="61"/>
      <c r="C196" s="99" t="s">
        <v>418</v>
      </c>
      <c r="D196" s="75" t="s">
        <v>135</v>
      </c>
      <c r="E196" s="76">
        <v>244</v>
      </c>
      <c r="F196" s="378"/>
    </row>
    <row r="197" spans="1:6" s="59" customFormat="1" ht="12.75" hidden="1">
      <c r="A197" s="64" t="s">
        <v>89</v>
      </c>
      <c r="B197" s="61"/>
      <c r="C197" s="99" t="s">
        <v>418</v>
      </c>
      <c r="D197" s="75" t="s">
        <v>88</v>
      </c>
      <c r="E197" s="76"/>
      <c r="F197" s="378">
        <f>F198</f>
        <v>0</v>
      </c>
    </row>
    <row r="198" spans="1:6" s="59" customFormat="1" ht="25.5" hidden="1">
      <c r="A198" s="64" t="s">
        <v>306</v>
      </c>
      <c r="B198" s="71"/>
      <c r="C198" s="99" t="s">
        <v>418</v>
      </c>
      <c r="D198" s="75" t="s">
        <v>88</v>
      </c>
      <c r="E198" s="76">
        <v>244</v>
      </c>
      <c r="F198" s="378"/>
    </row>
    <row r="199" spans="1:6" s="59" customFormat="1" ht="25.5">
      <c r="A199" s="33" t="s">
        <v>209</v>
      </c>
      <c r="B199" s="55"/>
      <c r="C199" s="99" t="s">
        <v>418</v>
      </c>
      <c r="D199" s="75" t="s">
        <v>210</v>
      </c>
      <c r="E199" s="76"/>
      <c r="F199" s="378">
        <f>F200</f>
        <v>700</v>
      </c>
    </row>
    <row r="200" spans="1:6" s="59" customFormat="1" ht="29.25" customHeight="1">
      <c r="A200" s="61" t="s">
        <v>176</v>
      </c>
      <c r="B200" s="61"/>
      <c r="C200" s="99" t="s">
        <v>418</v>
      </c>
      <c r="D200" s="75" t="s">
        <v>210</v>
      </c>
      <c r="E200" s="68">
        <v>240</v>
      </c>
      <c r="F200" s="378">
        <v>700</v>
      </c>
    </row>
    <row r="201" spans="1:6" s="96" customFormat="1" ht="25.5">
      <c r="A201" s="79" t="s">
        <v>37</v>
      </c>
      <c r="B201" s="65"/>
      <c r="C201" s="98" t="s">
        <v>418</v>
      </c>
      <c r="D201" s="83" t="s">
        <v>344</v>
      </c>
      <c r="E201" s="86"/>
      <c r="F201" s="379">
        <f>F202+F211</f>
        <v>3514.3399999999997</v>
      </c>
    </row>
    <row r="202" spans="1:6" s="92" customFormat="1" ht="51">
      <c r="A202" s="79" t="s">
        <v>39</v>
      </c>
      <c r="B202" s="79"/>
      <c r="C202" s="98" t="s">
        <v>418</v>
      </c>
      <c r="D202" s="83" t="s">
        <v>38</v>
      </c>
      <c r="E202" s="86"/>
      <c r="F202" s="379">
        <f>F205+F207+F209+F203</f>
        <v>3211.3399999999997</v>
      </c>
    </row>
    <row r="203" spans="1:6" s="265" customFormat="1" ht="63.75">
      <c r="A203" s="349" t="s">
        <v>264</v>
      </c>
      <c r="B203" s="84"/>
      <c r="C203" s="357" t="s">
        <v>418</v>
      </c>
      <c r="D203" s="351" t="s">
        <v>263</v>
      </c>
      <c r="E203" s="350"/>
      <c r="F203" s="382">
        <f>F204</f>
        <v>1463.3</v>
      </c>
    </row>
    <row r="204" spans="1:6" s="354" customFormat="1" ht="18.75" customHeight="1">
      <c r="A204" s="355" t="s">
        <v>185</v>
      </c>
      <c r="B204" s="61"/>
      <c r="C204" s="353" t="s">
        <v>418</v>
      </c>
      <c r="D204" s="351" t="s">
        <v>263</v>
      </c>
      <c r="E204" s="351">
        <v>610</v>
      </c>
      <c r="F204" s="380">
        <f>463.3+1000</f>
        <v>1463.3</v>
      </c>
    </row>
    <row r="205" spans="1:6" ht="63.75">
      <c r="A205" s="84" t="s">
        <v>64</v>
      </c>
      <c r="B205" s="61"/>
      <c r="C205" s="99" t="s">
        <v>418</v>
      </c>
      <c r="D205" s="75" t="s">
        <v>40</v>
      </c>
      <c r="E205" s="86"/>
      <c r="F205" s="378">
        <f>F206</f>
        <v>12.800000000000011</v>
      </c>
    </row>
    <row r="206" spans="1:6" ht="25.5" customHeight="1">
      <c r="A206" s="61" t="s">
        <v>176</v>
      </c>
      <c r="B206" s="121"/>
      <c r="C206" s="99" t="s">
        <v>418</v>
      </c>
      <c r="D206" s="75" t="s">
        <v>40</v>
      </c>
      <c r="E206" s="68">
        <v>240</v>
      </c>
      <c r="F206" s="378">
        <f>676.1-200-463.3</f>
        <v>12.800000000000011</v>
      </c>
    </row>
    <row r="207" spans="1:6" ht="41.25" customHeight="1">
      <c r="A207" s="64" t="s">
        <v>41</v>
      </c>
      <c r="B207" s="121"/>
      <c r="C207" s="99" t="s">
        <v>418</v>
      </c>
      <c r="D207" s="75" t="s">
        <v>42</v>
      </c>
      <c r="E207" s="86"/>
      <c r="F207" s="378">
        <f>F208</f>
        <v>370</v>
      </c>
    </row>
    <row r="208" spans="1:6" ht="27.75" customHeight="1">
      <c r="A208" s="61" t="s">
        <v>176</v>
      </c>
      <c r="B208" s="53"/>
      <c r="C208" s="99" t="s">
        <v>418</v>
      </c>
      <c r="D208" s="75" t="s">
        <v>42</v>
      </c>
      <c r="E208" s="68">
        <v>240</v>
      </c>
      <c r="F208" s="378">
        <v>370</v>
      </c>
    </row>
    <row r="209" spans="1:6" ht="39.75" customHeight="1">
      <c r="A209" s="64" t="s">
        <v>43</v>
      </c>
      <c r="B209" s="55"/>
      <c r="C209" s="99" t="s">
        <v>418</v>
      </c>
      <c r="D209" s="75" t="s">
        <v>49</v>
      </c>
      <c r="E209" s="86"/>
      <c r="F209" s="378">
        <f>F210</f>
        <v>1365.2399999999998</v>
      </c>
    </row>
    <row r="210" spans="1:6" ht="24.75" customHeight="1">
      <c r="A210" s="61" t="s">
        <v>176</v>
      </c>
      <c r="B210" s="33"/>
      <c r="C210" s="99" t="s">
        <v>418</v>
      </c>
      <c r="D210" s="75" t="s">
        <v>49</v>
      </c>
      <c r="E210" s="68">
        <v>240</v>
      </c>
      <c r="F210" s="378">
        <f>920+723+1222.24-500-1000</f>
        <v>1365.2399999999998</v>
      </c>
    </row>
    <row r="211" spans="1:6" s="92" customFormat="1" ht="51">
      <c r="A211" s="79" t="s">
        <v>44</v>
      </c>
      <c r="B211" s="33"/>
      <c r="C211" s="98" t="s">
        <v>418</v>
      </c>
      <c r="D211" s="83" t="s">
        <v>427</v>
      </c>
      <c r="E211" s="86"/>
      <c r="F211" s="379">
        <f>F212+F214</f>
        <v>303</v>
      </c>
    </row>
    <row r="212" spans="1:6" ht="63.75">
      <c r="A212" s="84" t="s">
        <v>123</v>
      </c>
      <c r="B212" s="121"/>
      <c r="C212" s="99" t="s">
        <v>418</v>
      </c>
      <c r="D212" s="75" t="s">
        <v>56</v>
      </c>
      <c r="E212" s="86"/>
      <c r="F212" s="378">
        <f>F213</f>
        <v>303</v>
      </c>
    </row>
    <row r="213" spans="1:6" ht="26.25" customHeight="1">
      <c r="A213" s="61" t="s">
        <v>176</v>
      </c>
      <c r="B213" s="121"/>
      <c r="C213" s="99" t="s">
        <v>418</v>
      </c>
      <c r="D213" s="75" t="s">
        <v>56</v>
      </c>
      <c r="E213" s="68">
        <v>240</v>
      </c>
      <c r="F213" s="378">
        <f>20+283</f>
        <v>303</v>
      </c>
    </row>
    <row r="214" spans="1:6" ht="51.75" hidden="1">
      <c r="A214" s="84" t="s">
        <v>65</v>
      </c>
      <c r="B214" s="121"/>
      <c r="C214" s="99" t="s">
        <v>418</v>
      </c>
      <c r="D214" s="75" t="s">
        <v>57</v>
      </c>
      <c r="E214" s="86"/>
      <c r="F214" s="378">
        <f>F215</f>
        <v>0</v>
      </c>
    </row>
    <row r="215" spans="1:6" ht="25.5" hidden="1">
      <c r="A215" s="64" t="s">
        <v>306</v>
      </c>
      <c r="B215" s="121"/>
      <c r="C215" s="99" t="s">
        <v>418</v>
      </c>
      <c r="D215" s="75" t="s">
        <v>57</v>
      </c>
      <c r="E215" s="76">
        <v>244</v>
      </c>
      <c r="F215" s="378"/>
    </row>
    <row r="216" spans="1:6" s="96" customFormat="1" ht="25.5">
      <c r="A216" s="79" t="s">
        <v>543</v>
      </c>
      <c r="B216" s="121"/>
      <c r="C216" s="98" t="s">
        <v>418</v>
      </c>
      <c r="D216" s="83" t="s">
        <v>545</v>
      </c>
      <c r="E216" s="86"/>
      <c r="F216" s="379">
        <f>F217</f>
        <v>710</v>
      </c>
    </row>
    <row r="217" spans="1:6" s="92" customFormat="1" ht="51">
      <c r="A217" s="79" t="s">
        <v>544</v>
      </c>
      <c r="B217" s="53"/>
      <c r="C217" s="80" t="s">
        <v>418</v>
      </c>
      <c r="D217" s="83" t="s">
        <v>546</v>
      </c>
      <c r="E217" s="85"/>
      <c r="F217" s="379">
        <f>F218</f>
        <v>710</v>
      </c>
    </row>
    <row r="218" spans="1:6" s="59" customFormat="1" ht="63.75">
      <c r="A218" s="74" t="s">
        <v>193</v>
      </c>
      <c r="B218" s="55"/>
      <c r="C218" s="99" t="s">
        <v>418</v>
      </c>
      <c r="D218" s="75" t="s">
        <v>174</v>
      </c>
      <c r="E218" s="76"/>
      <c r="F218" s="378">
        <f>F219</f>
        <v>710</v>
      </c>
    </row>
    <row r="219" spans="1:6" s="59" customFormat="1" ht="30" customHeight="1">
      <c r="A219" s="61" t="s">
        <v>176</v>
      </c>
      <c r="B219" s="60"/>
      <c r="C219" s="99" t="s">
        <v>418</v>
      </c>
      <c r="D219" s="75" t="s">
        <v>174</v>
      </c>
      <c r="E219" s="68">
        <v>240</v>
      </c>
      <c r="F219" s="378">
        <f>2020/2-300</f>
        <v>710</v>
      </c>
    </row>
    <row r="220" spans="1:6" s="96" customFormat="1" ht="51">
      <c r="A220" s="79" t="s">
        <v>256</v>
      </c>
      <c r="B220" s="61"/>
      <c r="C220" s="98" t="s">
        <v>418</v>
      </c>
      <c r="D220" s="83" t="s">
        <v>253</v>
      </c>
      <c r="E220" s="86"/>
      <c r="F220" s="379">
        <f>F221</f>
        <v>13.219</v>
      </c>
    </row>
    <row r="221" spans="1:6" s="92" customFormat="1" ht="76.5">
      <c r="A221" s="79" t="s">
        <v>258</v>
      </c>
      <c r="B221" s="121"/>
      <c r="C221" s="80" t="s">
        <v>418</v>
      </c>
      <c r="D221" s="83" t="s">
        <v>254</v>
      </c>
      <c r="E221" s="85"/>
      <c r="F221" s="379">
        <f>F222</f>
        <v>13.219</v>
      </c>
    </row>
    <row r="222" spans="1:6" s="59" customFormat="1" ht="14.25">
      <c r="A222" s="74" t="s">
        <v>257</v>
      </c>
      <c r="B222" s="121"/>
      <c r="C222" s="99" t="s">
        <v>418</v>
      </c>
      <c r="D222" s="75" t="s">
        <v>255</v>
      </c>
      <c r="E222" s="76"/>
      <c r="F222" s="378">
        <f>F223</f>
        <v>13.219</v>
      </c>
    </row>
    <row r="223" spans="1:6" s="59" customFormat="1" ht="30" customHeight="1">
      <c r="A223" s="61" t="s">
        <v>176</v>
      </c>
      <c r="B223" s="53"/>
      <c r="C223" s="99" t="s">
        <v>418</v>
      </c>
      <c r="D223" s="75" t="s">
        <v>255</v>
      </c>
      <c r="E223" s="68">
        <v>240</v>
      </c>
      <c r="F223" s="378">
        <v>13.219</v>
      </c>
    </row>
    <row r="224" spans="1:6" s="135" customFormat="1" ht="15">
      <c r="A224" s="121" t="s">
        <v>370</v>
      </c>
      <c r="B224" s="55"/>
      <c r="C224" s="123" t="s">
        <v>367</v>
      </c>
      <c r="D224" s="122"/>
      <c r="E224" s="122"/>
      <c r="F224" s="371">
        <f>F225</f>
        <v>13775.1</v>
      </c>
    </row>
    <row r="225" spans="1:6" s="132" customFormat="1" ht="15">
      <c r="A225" s="121" t="s">
        <v>286</v>
      </c>
      <c r="B225" s="61"/>
      <c r="C225" s="123" t="s">
        <v>285</v>
      </c>
      <c r="D225" s="122"/>
      <c r="E225" s="122"/>
      <c r="F225" s="371">
        <f>F235+F241+F244+F226</f>
        <v>13775.1</v>
      </c>
    </row>
    <row r="226" spans="1:6" ht="13.5" hidden="1">
      <c r="A226" s="121" t="s">
        <v>353</v>
      </c>
      <c r="B226" s="61"/>
      <c r="C226" s="123" t="s">
        <v>285</v>
      </c>
      <c r="D226" s="122" t="s">
        <v>349</v>
      </c>
      <c r="E226" s="122"/>
      <c r="F226" s="371">
        <f>F232+F227+F230</f>
        <v>0</v>
      </c>
    </row>
    <row r="227" spans="1:6" s="59" customFormat="1" ht="25.5" hidden="1">
      <c r="A227" s="61" t="s">
        <v>132</v>
      </c>
      <c r="B227" s="61"/>
      <c r="C227" s="58" t="s">
        <v>285</v>
      </c>
      <c r="D227" s="1" t="s">
        <v>131</v>
      </c>
      <c r="E227" s="1"/>
      <c r="F227" s="375">
        <f>F228+F229</f>
        <v>0</v>
      </c>
    </row>
    <row r="228" spans="1:6" s="59" customFormat="1" ht="25.5" hidden="1">
      <c r="A228" s="61" t="s">
        <v>306</v>
      </c>
      <c r="B228" s="61"/>
      <c r="C228" s="58" t="s">
        <v>285</v>
      </c>
      <c r="D228" s="1" t="s">
        <v>131</v>
      </c>
      <c r="E228" s="1" t="s">
        <v>330</v>
      </c>
      <c r="F228" s="375"/>
    </row>
    <row r="229" spans="1:6" s="59" customFormat="1" ht="39" hidden="1">
      <c r="A229" s="65" t="s">
        <v>334</v>
      </c>
      <c r="B229" s="61"/>
      <c r="C229" s="58" t="s">
        <v>285</v>
      </c>
      <c r="D229" s="1" t="s">
        <v>131</v>
      </c>
      <c r="E229" s="1" t="s">
        <v>337</v>
      </c>
      <c r="F229" s="375"/>
    </row>
    <row r="230" spans="1:6" s="59" customFormat="1" ht="12.75" hidden="1">
      <c r="A230" s="61" t="s">
        <v>130</v>
      </c>
      <c r="B230" s="61"/>
      <c r="C230" s="58" t="s">
        <v>285</v>
      </c>
      <c r="D230" s="1" t="s">
        <v>129</v>
      </c>
      <c r="E230" s="1"/>
      <c r="F230" s="375">
        <f>F231</f>
        <v>0</v>
      </c>
    </row>
    <row r="231" spans="1:6" s="59" customFormat="1" ht="25.5" hidden="1">
      <c r="A231" s="61" t="s">
        <v>306</v>
      </c>
      <c r="B231" s="61"/>
      <c r="C231" s="58" t="s">
        <v>285</v>
      </c>
      <c r="D231" s="1" t="s">
        <v>129</v>
      </c>
      <c r="E231" s="1" t="s">
        <v>333</v>
      </c>
      <c r="F231" s="375"/>
    </row>
    <row r="232" spans="1:6" s="59" customFormat="1" ht="12.75" hidden="1">
      <c r="A232" s="61" t="s">
        <v>87</v>
      </c>
      <c r="B232" s="61"/>
      <c r="C232" s="58" t="s">
        <v>285</v>
      </c>
      <c r="D232" s="1" t="s">
        <v>86</v>
      </c>
      <c r="E232" s="1"/>
      <c r="F232" s="375">
        <f>F233</f>
        <v>0</v>
      </c>
    </row>
    <row r="233" spans="1:6" s="59" customFormat="1" ht="12.75" hidden="1">
      <c r="A233" s="61" t="s">
        <v>335</v>
      </c>
      <c r="B233" s="53"/>
      <c r="C233" s="58" t="s">
        <v>285</v>
      </c>
      <c r="D233" s="1" t="s">
        <v>86</v>
      </c>
      <c r="E233" s="1" t="s">
        <v>336</v>
      </c>
      <c r="F233" s="375"/>
    </row>
    <row r="234" spans="1:6" s="132" customFormat="1" ht="42.75">
      <c r="A234" s="121" t="s">
        <v>54</v>
      </c>
      <c r="B234" s="55"/>
      <c r="C234" s="123" t="s">
        <v>285</v>
      </c>
      <c r="D234" s="122" t="s">
        <v>271</v>
      </c>
      <c r="E234" s="122"/>
      <c r="F234" s="371">
        <f>F235+F244</f>
        <v>6058.5</v>
      </c>
    </row>
    <row r="235" spans="1:6" s="92" customFormat="1" ht="63.75">
      <c r="A235" s="55" t="s">
        <v>512</v>
      </c>
      <c r="B235" s="84"/>
      <c r="C235" s="50" t="s">
        <v>285</v>
      </c>
      <c r="D235" s="51" t="s">
        <v>279</v>
      </c>
      <c r="E235" s="51"/>
      <c r="F235" s="370">
        <f>F236</f>
        <v>3890.8999999999996</v>
      </c>
    </row>
    <row r="236" spans="1:6" ht="76.5">
      <c r="A236" s="61" t="s">
        <v>513</v>
      </c>
      <c r="B236" s="61"/>
      <c r="C236" s="58" t="s">
        <v>285</v>
      </c>
      <c r="D236" s="1" t="s">
        <v>289</v>
      </c>
      <c r="E236" s="1"/>
      <c r="F236" s="375">
        <f>F237+F238+F239+F240</f>
        <v>3890.8999999999996</v>
      </c>
    </row>
    <row r="237" spans="1:6" ht="15.75" customHeight="1">
      <c r="A237" s="333" t="s">
        <v>179</v>
      </c>
      <c r="B237" s="61"/>
      <c r="C237" s="58" t="s">
        <v>285</v>
      </c>
      <c r="D237" s="1" t="s">
        <v>289</v>
      </c>
      <c r="E237" s="1" t="s">
        <v>183</v>
      </c>
      <c r="F237" s="375">
        <f>2769.1+2.1</f>
        <v>2771.2</v>
      </c>
    </row>
    <row r="238" spans="1:6" ht="25.5" hidden="1">
      <c r="A238" s="61" t="s">
        <v>331</v>
      </c>
      <c r="B238" s="334"/>
      <c r="C238" s="58" t="s">
        <v>285</v>
      </c>
      <c r="D238" s="1" t="s">
        <v>289</v>
      </c>
      <c r="E238" s="1" t="s">
        <v>332</v>
      </c>
      <c r="F238" s="375">
        <v>0</v>
      </c>
    </row>
    <row r="239" spans="1:6" ht="27" customHeight="1">
      <c r="A239" s="61" t="s">
        <v>176</v>
      </c>
      <c r="B239" s="334"/>
      <c r="C239" s="58" t="s">
        <v>285</v>
      </c>
      <c r="D239" s="1" t="s">
        <v>289</v>
      </c>
      <c r="E239" s="68">
        <v>240</v>
      </c>
      <c r="F239" s="375">
        <f>1478.7-360</f>
        <v>1118.7</v>
      </c>
    </row>
    <row r="240" spans="1:6" s="49" customFormat="1" ht="18.75" customHeight="1">
      <c r="A240" s="33" t="s">
        <v>180</v>
      </c>
      <c r="B240" s="334"/>
      <c r="C240" s="58" t="s">
        <v>285</v>
      </c>
      <c r="D240" s="1" t="s">
        <v>289</v>
      </c>
      <c r="E240" s="1" t="s">
        <v>184</v>
      </c>
      <c r="F240" s="375">
        <v>1</v>
      </c>
    </row>
    <row r="241" spans="1:6" s="56" customFormat="1" ht="38.25">
      <c r="A241" s="55" t="s">
        <v>515</v>
      </c>
      <c r="B241" s="334"/>
      <c r="C241" s="50" t="s">
        <v>285</v>
      </c>
      <c r="D241" s="51" t="s">
        <v>280</v>
      </c>
      <c r="E241" s="51"/>
      <c r="F241" s="370">
        <f>F242</f>
        <v>7716.600000000001</v>
      </c>
    </row>
    <row r="242" spans="1:6" s="56" customFormat="1" ht="76.5">
      <c r="A242" s="61" t="s">
        <v>514</v>
      </c>
      <c r="B242" s="334"/>
      <c r="C242" s="58" t="s">
        <v>285</v>
      </c>
      <c r="D242" s="1" t="s">
        <v>290</v>
      </c>
      <c r="E242" s="1"/>
      <c r="F242" s="375">
        <f>F243</f>
        <v>7716.600000000001</v>
      </c>
    </row>
    <row r="243" spans="1:6" s="59" customFormat="1" ht="19.5" customHeight="1">
      <c r="A243" s="33" t="s">
        <v>185</v>
      </c>
      <c r="B243" s="334"/>
      <c r="C243" s="58" t="s">
        <v>285</v>
      </c>
      <c r="D243" s="1" t="s">
        <v>290</v>
      </c>
      <c r="E243" s="1" t="s">
        <v>186</v>
      </c>
      <c r="F243" s="375">
        <f>8217.2+106.7-260-19.8-9-1.2-4-57.6-90-13.5-8.2-80-24-40</f>
        <v>7716.600000000001</v>
      </c>
    </row>
    <row r="244" spans="1:6" s="49" customFormat="1" ht="51">
      <c r="A244" s="79" t="s">
        <v>516</v>
      </c>
      <c r="B244" s="334"/>
      <c r="C244" s="50" t="s">
        <v>285</v>
      </c>
      <c r="D244" s="83" t="s">
        <v>281</v>
      </c>
      <c r="E244" s="86"/>
      <c r="F244" s="379">
        <f>F245</f>
        <v>2167.6</v>
      </c>
    </row>
    <row r="245" spans="1:6" s="49" customFormat="1" ht="63.75">
      <c r="A245" s="84" t="s">
        <v>517</v>
      </c>
      <c r="B245" s="334"/>
      <c r="C245" s="58" t="s">
        <v>285</v>
      </c>
      <c r="D245" s="83" t="s">
        <v>530</v>
      </c>
      <c r="E245" s="86"/>
      <c r="F245" s="378">
        <f>F246+F247</f>
        <v>2167.6</v>
      </c>
    </row>
    <row r="246" spans="1:6" s="56" customFormat="1" ht="27.75" customHeight="1">
      <c r="A246" s="61" t="s">
        <v>176</v>
      </c>
      <c r="B246" s="334"/>
      <c r="C246" s="58" t="s">
        <v>285</v>
      </c>
      <c r="D246" s="1" t="s">
        <v>530</v>
      </c>
      <c r="E246" s="68">
        <v>240</v>
      </c>
      <c r="F246" s="375">
        <f>21.5+50+500+33.6+30+400</f>
        <v>1035.1</v>
      </c>
    </row>
    <row r="247" spans="1:6" s="59" customFormat="1" ht="15" customHeight="1">
      <c r="A247" s="33" t="s">
        <v>185</v>
      </c>
      <c r="B247" s="334"/>
      <c r="C247" s="58" t="s">
        <v>285</v>
      </c>
      <c r="D247" s="1" t="s">
        <v>530</v>
      </c>
      <c r="E247" s="1" t="s">
        <v>186</v>
      </c>
      <c r="F247" s="375">
        <f>991.5+66+50+25</f>
        <v>1132.5</v>
      </c>
    </row>
    <row r="248" spans="1:6" s="143" customFormat="1" ht="15">
      <c r="A248" s="121" t="s">
        <v>359</v>
      </c>
      <c r="B248" s="334"/>
      <c r="C248" s="123" t="s">
        <v>360</v>
      </c>
      <c r="D248" s="122"/>
      <c r="E248" s="122"/>
      <c r="F248" s="371">
        <f>F249+F254</f>
        <v>1296.1</v>
      </c>
    </row>
    <row r="249" spans="1:6" s="143" customFormat="1" ht="15">
      <c r="A249" s="121" t="s">
        <v>303</v>
      </c>
      <c r="B249" s="334"/>
      <c r="C249" s="123" t="s">
        <v>354</v>
      </c>
      <c r="D249" s="122"/>
      <c r="E249" s="122"/>
      <c r="F249" s="371">
        <f>F250</f>
        <v>296.1</v>
      </c>
    </row>
    <row r="250" spans="1:6" s="101" customFormat="1" ht="25.5">
      <c r="A250" s="53" t="s">
        <v>522</v>
      </c>
      <c r="B250" s="334"/>
      <c r="C250" s="50" t="s">
        <v>354</v>
      </c>
      <c r="D250" s="51" t="s">
        <v>273</v>
      </c>
      <c r="E250" s="51"/>
      <c r="F250" s="370">
        <f>F251</f>
        <v>296.1</v>
      </c>
    </row>
    <row r="251" spans="1:6" s="101" customFormat="1" ht="51">
      <c r="A251" s="55" t="s">
        <v>523</v>
      </c>
      <c r="B251" s="334"/>
      <c r="C251" s="50" t="s">
        <v>354</v>
      </c>
      <c r="D251" s="51" t="s">
        <v>283</v>
      </c>
      <c r="E251" s="51"/>
      <c r="F251" s="370">
        <f>F252</f>
        <v>296.1</v>
      </c>
    </row>
    <row r="252" spans="1:6" s="59" customFormat="1" ht="51">
      <c r="A252" s="33" t="s">
        <v>524</v>
      </c>
      <c r="B252" s="334"/>
      <c r="C252" s="58" t="s">
        <v>354</v>
      </c>
      <c r="D252" s="1" t="s">
        <v>521</v>
      </c>
      <c r="E252" s="1"/>
      <c r="F252" s="375">
        <f>F253</f>
        <v>296.1</v>
      </c>
    </row>
    <row r="253" spans="1:6" s="59" customFormat="1" ht="19.5" customHeight="1">
      <c r="A253" s="33" t="s">
        <v>187</v>
      </c>
      <c r="B253" s="334"/>
      <c r="C253" s="58" t="s">
        <v>354</v>
      </c>
      <c r="D253" s="1" t="s">
        <v>521</v>
      </c>
      <c r="E253" s="1" t="s">
        <v>188</v>
      </c>
      <c r="F253" s="375">
        <v>296.1</v>
      </c>
    </row>
    <row r="254" spans="1:6" s="143" customFormat="1" ht="15">
      <c r="A254" s="121" t="s">
        <v>346</v>
      </c>
      <c r="B254" s="334"/>
      <c r="C254" s="123" t="s">
        <v>345</v>
      </c>
      <c r="D254" s="122"/>
      <c r="E254" s="122"/>
      <c r="F254" s="371">
        <f>F259+F255</f>
        <v>1000</v>
      </c>
    </row>
    <row r="255" spans="1:6" ht="12.75" hidden="1">
      <c r="A255" s="53" t="s">
        <v>428</v>
      </c>
      <c r="B255" s="334"/>
      <c r="C255" s="98" t="s">
        <v>345</v>
      </c>
      <c r="D255" s="72" t="s">
        <v>268</v>
      </c>
      <c r="E255" s="72"/>
      <c r="F255" s="373">
        <f>F256</f>
        <v>0</v>
      </c>
    </row>
    <row r="256" spans="1:6" ht="12.75" hidden="1">
      <c r="A256" s="55" t="s">
        <v>353</v>
      </c>
      <c r="B256" s="334"/>
      <c r="C256" s="98" t="s">
        <v>345</v>
      </c>
      <c r="D256" s="51" t="s">
        <v>349</v>
      </c>
      <c r="E256" s="51"/>
      <c r="F256" s="370">
        <f>F257</f>
        <v>0</v>
      </c>
    </row>
    <row r="257" spans="1:6" s="49" customFormat="1" ht="25.5" hidden="1">
      <c r="A257" s="78" t="s">
        <v>70</v>
      </c>
      <c r="B257" s="334"/>
      <c r="C257" s="98" t="s">
        <v>345</v>
      </c>
      <c r="D257" s="68" t="s">
        <v>69</v>
      </c>
      <c r="E257" s="68"/>
      <c r="F257" s="374">
        <f>F258</f>
        <v>0</v>
      </c>
    </row>
    <row r="258" spans="1:6" s="49" customFormat="1" ht="39" hidden="1">
      <c r="A258" s="78" t="s">
        <v>71</v>
      </c>
      <c r="B258" s="334"/>
      <c r="C258" s="98" t="s">
        <v>345</v>
      </c>
      <c r="D258" s="68" t="s">
        <v>69</v>
      </c>
      <c r="E258" s="70">
        <v>314</v>
      </c>
      <c r="F258" s="374"/>
    </row>
    <row r="259" spans="1:6" s="101" customFormat="1" ht="51">
      <c r="A259" s="53" t="s">
        <v>518</v>
      </c>
      <c r="B259" s="334"/>
      <c r="C259" s="98" t="s">
        <v>345</v>
      </c>
      <c r="D259" s="51" t="s">
        <v>269</v>
      </c>
      <c r="E259" s="51"/>
      <c r="F259" s="370">
        <f>F260</f>
        <v>1000</v>
      </c>
    </row>
    <row r="260" spans="1:6" s="101" customFormat="1" ht="89.25">
      <c r="A260" s="55" t="s">
        <v>520</v>
      </c>
      <c r="B260" s="334"/>
      <c r="C260" s="98" t="s">
        <v>345</v>
      </c>
      <c r="D260" s="51" t="s">
        <v>278</v>
      </c>
      <c r="E260" s="51"/>
      <c r="F260" s="370">
        <f>F261+F264+F267+F270</f>
        <v>1000</v>
      </c>
    </row>
    <row r="261" spans="1:6" s="59" customFormat="1" ht="81" customHeight="1">
      <c r="A261" s="60" t="s">
        <v>76</v>
      </c>
      <c r="B261" s="334"/>
      <c r="C261" s="99" t="s">
        <v>345</v>
      </c>
      <c r="D261" s="1" t="s">
        <v>519</v>
      </c>
      <c r="E261" s="1"/>
      <c r="F261" s="375">
        <f>F262+F263</f>
        <v>1000</v>
      </c>
    </row>
    <row r="262" spans="1:6" s="95" customFormat="1" ht="12.75" hidden="1">
      <c r="A262" s="61" t="s">
        <v>291</v>
      </c>
      <c r="B262" s="53"/>
      <c r="C262" s="99" t="s">
        <v>345</v>
      </c>
      <c r="D262" s="1" t="s">
        <v>519</v>
      </c>
      <c r="E262" s="1" t="s">
        <v>339</v>
      </c>
      <c r="F262" s="375"/>
    </row>
    <row r="263" spans="1:6" s="95" customFormat="1" ht="16.5" customHeight="1">
      <c r="A263" s="33" t="s">
        <v>187</v>
      </c>
      <c r="B263" s="334"/>
      <c r="C263" s="99" t="s">
        <v>345</v>
      </c>
      <c r="D263" s="1" t="s">
        <v>519</v>
      </c>
      <c r="E263" s="1" t="s">
        <v>188</v>
      </c>
      <c r="F263" s="375">
        <f>1500-500</f>
        <v>1000</v>
      </c>
    </row>
    <row r="264" spans="1:6" s="59" customFormat="1" ht="25.5" hidden="1">
      <c r="A264" s="60" t="s">
        <v>125</v>
      </c>
      <c r="B264" s="334"/>
      <c r="C264" s="99" t="s">
        <v>345</v>
      </c>
      <c r="D264" s="1" t="s">
        <v>124</v>
      </c>
      <c r="E264" s="1"/>
      <c r="F264" s="375">
        <f>F265+F266</f>
        <v>0</v>
      </c>
    </row>
    <row r="265" spans="1:6" s="95" customFormat="1" ht="12.75" hidden="1">
      <c r="A265" s="61" t="s">
        <v>291</v>
      </c>
      <c r="B265" s="334"/>
      <c r="C265" s="99" t="s">
        <v>345</v>
      </c>
      <c r="D265" s="1" t="s">
        <v>519</v>
      </c>
      <c r="E265" s="1" t="s">
        <v>339</v>
      </c>
      <c r="F265" s="375"/>
    </row>
    <row r="266" spans="1:6" s="95" customFormat="1" ht="12.75" hidden="1">
      <c r="A266" s="61" t="s">
        <v>68</v>
      </c>
      <c r="B266" s="55"/>
      <c r="C266" s="99" t="s">
        <v>345</v>
      </c>
      <c r="D266" s="1" t="s">
        <v>124</v>
      </c>
      <c r="E266" s="1" t="s">
        <v>67</v>
      </c>
      <c r="F266" s="375"/>
    </row>
    <row r="267" spans="1:6" s="59" customFormat="1" ht="39" hidden="1">
      <c r="A267" s="60" t="s">
        <v>150</v>
      </c>
      <c r="B267" s="334"/>
      <c r="C267" s="99" t="s">
        <v>345</v>
      </c>
      <c r="D267" s="1" t="s">
        <v>126</v>
      </c>
      <c r="E267" s="1"/>
      <c r="F267" s="375">
        <f>F268+F269</f>
        <v>0</v>
      </c>
    </row>
    <row r="268" spans="1:6" s="95" customFormat="1" ht="12.75" hidden="1">
      <c r="A268" s="61" t="s">
        <v>291</v>
      </c>
      <c r="B268" s="334"/>
      <c r="C268" s="99" t="s">
        <v>345</v>
      </c>
      <c r="D268" s="1" t="s">
        <v>519</v>
      </c>
      <c r="E268" s="1" t="s">
        <v>339</v>
      </c>
      <c r="F268" s="375"/>
    </row>
    <row r="269" spans="1:6" s="95" customFormat="1" ht="12.75" hidden="1">
      <c r="A269" s="61" t="s">
        <v>68</v>
      </c>
      <c r="B269" s="345"/>
      <c r="C269" s="99" t="s">
        <v>345</v>
      </c>
      <c r="D269" s="1" t="s">
        <v>126</v>
      </c>
      <c r="E269" s="1" t="s">
        <v>67</v>
      </c>
      <c r="F269" s="375"/>
    </row>
    <row r="270" spans="1:6" s="59" customFormat="1" ht="25.5" hidden="1">
      <c r="A270" s="60" t="s">
        <v>128</v>
      </c>
      <c r="B270" s="91"/>
      <c r="C270" s="99" t="s">
        <v>345</v>
      </c>
      <c r="D270" s="1" t="s">
        <v>127</v>
      </c>
      <c r="E270" s="1"/>
      <c r="F270" s="375">
        <f>F271+F272</f>
        <v>0</v>
      </c>
    </row>
    <row r="271" spans="1:6" s="95" customFormat="1" ht="12.75" hidden="1">
      <c r="A271" s="61" t="s">
        <v>291</v>
      </c>
      <c r="B271" s="91"/>
      <c r="C271" s="99" t="s">
        <v>345</v>
      </c>
      <c r="D271" s="1" t="s">
        <v>519</v>
      </c>
      <c r="E271" s="1" t="s">
        <v>339</v>
      </c>
      <c r="F271" s="375"/>
    </row>
    <row r="272" spans="1:6" s="95" customFormat="1" ht="12.75" hidden="1">
      <c r="A272" s="61" t="s">
        <v>68</v>
      </c>
      <c r="B272" s="91"/>
      <c r="C272" s="99" t="s">
        <v>345</v>
      </c>
      <c r="D272" s="1" t="s">
        <v>127</v>
      </c>
      <c r="E272" s="1" t="s">
        <v>67</v>
      </c>
      <c r="F272" s="375"/>
    </row>
    <row r="273" spans="1:6" s="134" customFormat="1" ht="15">
      <c r="A273" s="121" t="s">
        <v>371</v>
      </c>
      <c r="B273" s="91"/>
      <c r="C273" s="123" t="s">
        <v>368</v>
      </c>
      <c r="D273" s="122"/>
      <c r="E273" s="122"/>
      <c r="F273" s="371">
        <f>F274</f>
        <v>1600</v>
      </c>
    </row>
    <row r="274" spans="1:6" s="134" customFormat="1" ht="15">
      <c r="A274" s="121" t="s">
        <v>288</v>
      </c>
      <c r="B274" s="91"/>
      <c r="C274" s="123" t="s">
        <v>287</v>
      </c>
      <c r="D274" s="122"/>
      <c r="E274" s="122"/>
      <c r="F274" s="371">
        <f>F275+F279</f>
        <v>1600</v>
      </c>
    </row>
    <row r="275" spans="1:6" s="96" customFormat="1" ht="25.5">
      <c r="A275" s="53" t="s">
        <v>525</v>
      </c>
      <c r="B275" s="91"/>
      <c r="C275" s="50" t="s">
        <v>287</v>
      </c>
      <c r="D275" s="51" t="s">
        <v>272</v>
      </c>
      <c r="E275" s="51"/>
      <c r="F275" s="370">
        <f>F276</f>
        <v>1600</v>
      </c>
    </row>
    <row r="276" spans="1:6" s="96" customFormat="1" ht="38.25">
      <c r="A276" s="55" t="s">
        <v>526</v>
      </c>
      <c r="B276" s="91"/>
      <c r="C276" s="50" t="s">
        <v>287</v>
      </c>
      <c r="D276" s="51" t="s">
        <v>282</v>
      </c>
      <c r="E276" s="51"/>
      <c r="F276" s="370">
        <f>F277</f>
        <v>1600</v>
      </c>
    </row>
    <row r="277" spans="1:6" s="59" customFormat="1" ht="63.75">
      <c r="A277" s="61" t="s">
        <v>163</v>
      </c>
      <c r="B277" s="91"/>
      <c r="C277" s="58" t="s">
        <v>287</v>
      </c>
      <c r="D277" s="1" t="s">
        <v>55</v>
      </c>
      <c r="E277" s="1"/>
      <c r="F277" s="375">
        <f>F278</f>
        <v>1600</v>
      </c>
    </row>
    <row r="278" spans="1:6" s="59" customFormat="1" ht="25.5">
      <c r="A278" s="61" t="s">
        <v>175</v>
      </c>
      <c r="B278" s="91"/>
      <c r="C278" s="58" t="s">
        <v>287</v>
      </c>
      <c r="D278" s="1" t="s">
        <v>55</v>
      </c>
      <c r="E278" s="68">
        <v>240</v>
      </c>
      <c r="F278" s="375">
        <f>2200-600</f>
        <v>1600</v>
      </c>
    </row>
    <row r="279" spans="1:6" s="59" customFormat="1" ht="12.75" hidden="1">
      <c r="A279" s="53" t="s">
        <v>428</v>
      </c>
      <c r="B279" s="91"/>
      <c r="C279" s="98" t="s">
        <v>287</v>
      </c>
      <c r="D279" s="72" t="s">
        <v>268</v>
      </c>
      <c r="E279" s="51"/>
      <c r="F279" s="370">
        <f>F280</f>
        <v>0</v>
      </c>
    </row>
    <row r="280" spans="1:6" s="59" customFormat="1" ht="12.75" hidden="1">
      <c r="A280" s="55" t="s">
        <v>353</v>
      </c>
      <c r="B280" s="91"/>
      <c r="C280" s="98" t="s">
        <v>287</v>
      </c>
      <c r="D280" s="51" t="s">
        <v>349</v>
      </c>
      <c r="E280" s="1"/>
      <c r="F280" s="375">
        <f>F281+F283+F285</f>
        <v>0</v>
      </c>
    </row>
    <row r="281" spans="1:6" s="59" customFormat="1" ht="12.75" hidden="1">
      <c r="A281" s="61" t="s">
        <v>102</v>
      </c>
      <c r="B281" s="364"/>
      <c r="C281" s="99" t="s">
        <v>287</v>
      </c>
      <c r="D281" s="1" t="s">
        <v>101</v>
      </c>
      <c r="E281" s="1"/>
      <c r="F281" s="375">
        <f>F282</f>
        <v>0</v>
      </c>
    </row>
    <row r="282" spans="1:6" s="59" customFormat="1" ht="25.5" hidden="1">
      <c r="A282" s="61" t="s">
        <v>306</v>
      </c>
      <c r="B282" s="91"/>
      <c r="C282" s="99" t="s">
        <v>287</v>
      </c>
      <c r="D282" s="1" t="s">
        <v>101</v>
      </c>
      <c r="E282" s="1" t="s">
        <v>333</v>
      </c>
      <c r="F282" s="375"/>
    </row>
    <row r="283" spans="1:6" s="59" customFormat="1" ht="12.75" hidden="1">
      <c r="A283" s="61" t="s">
        <v>113</v>
      </c>
      <c r="B283" s="91"/>
      <c r="C283" s="99" t="s">
        <v>287</v>
      </c>
      <c r="D283" s="1" t="s">
        <v>105</v>
      </c>
      <c r="E283" s="1"/>
      <c r="F283" s="375">
        <f>F284</f>
        <v>0</v>
      </c>
    </row>
    <row r="284" spans="1:6" s="59" customFormat="1" ht="25.5" hidden="1">
      <c r="A284" s="61" t="s">
        <v>306</v>
      </c>
      <c r="B284" s="91"/>
      <c r="C284" s="99" t="s">
        <v>287</v>
      </c>
      <c r="D284" s="1" t="s">
        <v>105</v>
      </c>
      <c r="E284" s="1" t="s">
        <v>333</v>
      </c>
      <c r="F284" s="375"/>
    </row>
    <row r="285" spans="1:6" s="59" customFormat="1" ht="39" hidden="1">
      <c r="A285" s="61" t="s">
        <v>156</v>
      </c>
      <c r="B285" s="91"/>
      <c r="C285" s="99" t="s">
        <v>287</v>
      </c>
      <c r="D285" s="1" t="s">
        <v>135</v>
      </c>
      <c r="E285" s="1"/>
      <c r="F285" s="375">
        <f>F286</f>
        <v>0</v>
      </c>
    </row>
    <row r="286" spans="1:6" s="59" customFormat="1" ht="25.5" hidden="1">
      <c r="A286" s="61" t="s">
        <v>306</v>
      </c>
      <c r="B286" s="91"/>
      <c r="C286" s="99" t="s">
        <v>287</v>
      </c>
      <c r="D286" s="1" t="s">
        <v>135</v>
      </c>
      <c r="E286" s="1" t="s">
        <v>333</v>
      </c>
      <c r="F286" s="375"/>
    </row>
    <row r="287" spans="1:6" s="59" customFormat="1" ht="14.25">
      <c r="A287" s="121" t="s">
        <v>372</v>
      </c>
      <c r="B287" s="91"/>
      <c r="C287" s="98" t="s">
        <v>369</v>
      </c>
      <c r="D287" s="214"/>
      <c r="E287" s="1"/>
      <c r="F287" s="371">
        <f>F288</f>
        <v>600</v>
      </c>
    </row>
    <row r="288" spans="1:6" s="59" customFormat="1" ht="14.25">
      <c r="A288" s="121" t="s">
        <v>348</v>
      </c>
      <c r="B288" s="91"/>
      <c r="C288" s="98" t="s">
        <v>347</v>
      </c>
      <c r="D288" s="214"/>
      <c r="E288" s="1"/>
      <c r="F288" s="371">
        <f>F289</f>
        <v>600</v>
      </c>
    </row>
    <row r="289" spans="1:6" ht="25.5">
      <c r="A289" s="53" t="s">
        <v>428</v>
      </c>
      <c r="C289" s="98" t="s">
        <v>347</v>
      </c>
      <c r="D289" s="83" t="s">
        <v>268</v>
      </c>
      <c r="E289" s="86"/>
      <c r="F289" s="379">
        <f>F290</f>
        <v>600</v>
      </c>
    </row>
    <row r="290" spans="1:6" ht="12.75">
      <c r="A290" s="55" t="s">
        <v>353</v>
      </c>
      <c r="C290" s="98" t="s">
        <v>347</v>
      </c>
      <c r="D290" s="83" t="s">
        <v>349</v>
      </c>
      <c r="E290" s="86"/>
      <c r="F290" s="379">
        <f>F291</f>
        <v>600</v>
      </c>
    </row>
    <row r="291" spans="1:6" ht="51">
      <c r="A291" s="84" t="s">
        <v>265</v>
      </c>
      <c r="C291" s="99" t="s">
        <v>347</v>
      </c>
      <c r="D291" s="75" t="s">
        <v>531</v>
      </c>
      <c r="E291" s="86"/>
      <c r="F291" s="378">
        <f>F292+F294</f>
        <v>600</v>
      </c>
    </row>
    <row r="292" spans="1:6" ht="32.25" customHeight="1">
      <c r="A292" s="61" t="s">
        <v>195</v>
      </c>
      <c r="C292" s="99" t="s">
        <v>347</v>
      </c>
      <c r="D292" s="75" t="s">
        <v>531</v>
      </c>
      <c r="E292" s="68">
        <v>810</v>
      </c>
      <c r="F292" s="378">
        <f>300+300-182</f>
        <v>418</v>
      </c>
    </row>
    <row r="293" spans="1:6" ht="51">
      <c r="A293" s="84" t="s">
        <v>265</v>
      </c>
      <c r="C293" s="99" t="s">
        <v>347</v>
      </c>
      <c r="D293" s="75" t="s">
        <v>249</v>
      </c>
      <c r="E293" s="86"/>
      <c r="F293" s="378">
        <f>F294</f>
        <v>182</v>
      </c>
    </row>
    <row r="294" spans="1:6" ht="30.75" customHeight="1">
      <c r="A294" s="61" t="s">
        <v>176</v>
      </c>
      <c r="C294" s="99" t="s">
        <v>347</v>
      </c>
      <c r="D294" s="75" t="s">
        <v>249</v>
      </c>
      <c r="E294" s="68">
        <v>240</v>
      </c>
      <c r="F294" s="378">
        <v>182</v>
      </c>
    </row>
    <row r="295" spans="1:6" ht="12.75">
      <c r="A295" s="411" t="s">
        <v>284</v>
      </c>
      <c r="B295" s="412"/>
      <c r="C295" s="412"/>
      <c r="D295" s="412"/>
      <c r="E295" s="413"/>
      <c r="F295" s="373">
        <f>F11+F71+F79+F95+F121+F224+F248+F273+F289</f>
        <v>90674.86575000001</v>
      </c>
    </row>
    <row r="296" ht="12.75"/>
    <row r="297" spans="5:6" ht="12.75">
      <c r="E297" s="347"/>
      <c r="F297" s="383"/>
    </row>
    <row r="298" spans="5:6" ht="12.75">
      <c r="E298" s="347"/>
      <c r="F298" s="383"/>
    </row>
    <row r="299" spans="5:6" ht="12.75">
      <c r="E299" s="347"/>
      <c r="F299" s="383"/>
    </row>
    <row r="300" spans="5:6" ht="12.75">
      <c r="E300" s="347"/>
      <c r="F300" s="383"/>
    </row>
    <row r="301" spans="5:6" ht="12.75">
      <c r="E301" s="347"/>
      <c r="F301" s="383"/>
    </row>
    <row r="302" spans="5:6" ht="12.75">
      <c r="E302" s="347"/>
      <c r="F302" s="383"/>
    </row>
    <row r="303" spans="5:6" ht="12.75">
      <c r="E303" s="347"/>
      <c r="F303" s="383"/>
    </row>
    <row r="304" spans="5:6" ht="12.75">
      <c r="E304" s="347"/>
      <c r="F304" s="383"/>
    </row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</sheetData>
  <sheetProtection/>
  <autoFilter ref="A10:F295"/>
  <mergeCells count="2">
    <mergeCell ref="A7:F7"/>
    <mergeCell ref="A295:E295"/>
  </mergeCells>
  <printOptions/>
  <pageMargins left="0.5118110236220472" right="0" top="0" bottom="0" header="0" footer="0"/>
  <pageSetup fitToHeight="0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Депутаты</cp:lastModifiedBy>
  <cp:lastPrinted>2015-03-24T08:21:07Z</cp:lastPrinted>
  <dcterms:created xsi:type="dcterms:W3CDTF">2013-10-22T11:59:53Z</dcterms:created>
  <dcterms:modified xsi:type="dcterms:W3CDTF">2015-03-24T08:24:06Z</dcterms:modified>
  <cp:category/>
  <cp:version/>
  <cp:contentType/>
  <cp:contentStatus/>
</cp:coreProperties>
</file>