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440" activeTab="0"/>
  </bookViews>
  <sheets>
    <sheet name="5" sheetId="1" r:id="rId1"/>
    <sheet name="6" sheetId="2" r:id="rId2"/>
    <sheet name="7" sheetId="3" r:id="rId3"/>
    <sheet name="Лист1" sheetId="4" r:id="rId4"/>
  </sheets>
  <externalReferences>
    <externalReference r:id="rId7"/>
    <externalReference r:id="rId8"/>
  </externalReferences>
  <definedNames>
    <definedName name="_xlnm.Print_Titles" localSheetId="0">'5'!$9:$12</definedName>
    <definedName name="_xlnm.Print_Titles" localSheetId="1">'6'!$10:$11</definedName>
    <definedName name="_xlnm.Print_Titles" localSheetId="2">'7'!$9:$10</definedName>
    <definedName name="_xlnm.Print_Area" localSheetId="0">'5'!$A$1:$F$42</definedName>
    <definedName name="_xlnm.Print_Area" localSheetId="1">'6'!$A$1:$I$281</definedName>
    <definedName name="_xlnm.Print_Area" localSheetId="2">'7'!$A$1:$I$310</definedName>
  </definedNames>
  <calcPr fullCalcOnLoad="1"/>
</workbook>
</file>

<file path=xl/sharedStrings.xml><?xml version="1.0" encoding="utf-8"?>
<sst xmlns="http://schemas.openxmlformats.org/spreadsheetml/2006/main" count="2377" uniqueCount="315">
  <si>
    <t>(тысяч рублей)</t>
  </si>
  <si>
    <t>Наименование</t>
  </si>
  <si>
    <t>ЦСР</t>
  </si>
  <si>
    <t>Рз</t>
  </si>
  <si>
    <t>ПР</t>
  </si>
  <si>
    <t>ВР</t>
  </si>
  <si>
    <t>Сумма</t>
  </si>
  <si>
    <t>Жилищно-коммунальное хозяйство</t>
  </si>
  <si>
    <t>Коммунальное хозяйство</t>
  </si>
  <si>
    <t>Физическая культура и спорт</t>
  </si>
  <si>
    <t>Физкультурно-оздоровительная работа и спортивные мероприятия</t>
  </si>
  <si>
    <t>Функционирование законодательных (представительных)
 органов государственной власти и представительных органов муниципальных образований</t>
  </si>
  <si>
    <t>Культура</t>
  </si>
  <si>
    <t>Национальная оборона</t>
  </si>
  <si>
    <t>Культура, кинематография, средства массовой информации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</si>
  <si>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</si>
  <si>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</si>
  <si>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</si>
  <si>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</si>
  <si>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 и вневойсковая подготовка</t>
  </si>
  <si>
    <t>Национальная  экономика</t>
  </si>
  <si>
    <t>Жилищное хозяйство</t>
  </si>
  <si>
    <t>Благоустройство</t>
  </si>
  <si>
    <t>Другие общегосударственные вопосы</t>
  </si>
  <si>
    <t>Пенсионное обеспечение</t>
  </si>
  <si>
    <t>Администрация МО "Усть-Лужское сельское поселение"</t>
  </si>
  <si>
    <t>Другие вопросы в области культуры, кинематографии</t>
  </si>
  <si>
    <t>Социальная политика</t>
  </si>
  <si>
    <t>Доплаты к пенсиям, дополнительное пенсионное обеспечение</t>
  </si>
  <si>
    <t>Другие вопросы в области физической культуры и спорта</t>
  </si>
  <si>
    <t>Предупреждение и ликвидация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</si>
  <si>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</si>
  <si>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</si>
  <si>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экономики</t>
  </si>
  <si>
    <t>Культура, кинематография</t>
  </si>
  <si>
    <t>01</t>
  </si>
  <si>
    <t>00</t>
  </si>
  <si>
    <t>03</t>
  </si>
  <si>
    <t>04</t>
  </si>
  <si>
    <t>11</t>
  </si>
  <si>
    <t>13</t>
  </si>
  <si>
    <t>02</t>
  </si>
  <si>
    <t>09</t>
  </si>
  <si>
    <t>12</t>
  </si>
  <si>
    <t>05</t>
  </si>
  <si>
    <t>08</t>
  </si>
  <si>
    <t>10</t>
  </si>
  <si>
    <t>ВСЕГО РАСХОДОВ</t>
  </si>
  <si>
    <t>ГРБС</t>
  </si>
  <si>
    <t>Формирование земельных участков (кадастровая съёмка)</t>
  </si>
  <si>
    <t>Дорожное хозяйство</t>
  </si>
  <si>
    <t>Обеспечение проведения выборов и референдумов</t>
  </si>
  <si>
    <t>07</t>
  </si>
  <si>
    <t>Обеспечение деятельности аппаратов органов местного самоуправления</t>
  </si>
  <si>
    <t>Иные межбюджетные трансферты на осуществление полномочий по внешнему муниципальному финансовому контролю</t>
  </si>
  <si>
    <t>Иные межбюджетные трансферты</t>
  </si>
  <si>
    <t>540</t>
  </si>
  <si>
    <t>Обеспечение деятельности главы администрации</t>
  </si>
  <si>
    <t>Обеспечение дятельности аппаратов органов местного самоуправления</t>
  </si>
  <si>
    <t>Расходы на выплаты по оплате труда органов местного самоуправления</t>
  </si>
  <si>
    <t>Непрограммные расходы органов местного самоуправления</t>
  </si>
  <si>
    <t xml:space="preserve">Резервный фонд  администрации </t>
  </si>
  <si>
    <t>870</t>
  </si>
  <si>
    <t>Ежегодный членский взнос в Ассоциацию "Совет муниципальных образований Ленинградской области"</t>
  </si>
  <si>
    <t>Информационное обеспечение деятельности органов местного самоуправления</t>
  </si>
  <si>
    <t>Мероприятия по приёму делегаций, официальных встреч и приёмов</t>
  </si>
  <si>
    <t>Формирование архивов</t>
  </si>
  <si>
    <t>Дорожное хозяйство (дорожные фонды)</t>
  </si>
  <si>
    <t>Обеспечение содержания уличного освещения</t>
  </si>
  <si>
    <t>Содержание мест захоронения</t>
  </si>
  <si>
    <t>Прочие мероприятия по благоустройству поселения</t>
  </si>
  <si>
    <t>Мероприятия в сфере культуры</t>
  </si>
  <si>
    <t>Обеспечение дятельности органов местного самоуправления</t>
  </si>
  <si>
    <t xml:space="preserve">Непрограммные расходы </t>
  </si>
  <si>
    <t>Уплата прочих налогов, сборов и иных платежей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</si>
  <si>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</si>
  <si>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</si>
  <si>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государственных (муниципальных ) органов</t>
  </si>
  <si>
    <t>86 4 00 00000</t>
  </si>
  <si>
    <t>86 4 01 00120</t>
  </si>
  <si>
    <t>86 4 01 02830</t>
  </si>
  <si>
    <t>86 0 00 00000</t>
  </si>
  <si>
    <t>86 3 01 00100</t>
  </si>
  <si>
    <t>86 3 00 00000</t>
  </si>
  <si>
    <t>86 4 01 00100</t>
  </si>
  <si>
    <t>87 0 00 00000</t>
  </si>
  <si>
    <t>87 9 00 00000</t>
  </si>
  <si>
    <t>87 9 01 80020</t>
  </si>
  <si>
    <t>87 9 01 00090</t>
  </si>
  <si>
    <t>87 9 01 80030</t>
  </si>
  <si>
    <t>87 9 01 80040</t>
  </si>
  <si>
    <t>87 9 01 80060</t>
  </si>
  <si>
    <t>87 9 01 80070</t>
  </si>
  <si>
    <t>87 9 01 80080</t>
  </si>
  <si>
    <t>87 9 01 80390</t>
  </si>
  <si>
    <t>87 9 01 80300</t>
  </si>
  <si>
    <t>87 9 01 02850</t>
  </si>
  <si>
    <t>87 9 01 51180</t>
  </si>
  <si>
    <t>Муниципальная программа МО "Усть-Лужское сельское поселение" "Защита населения и территории от ЧС, обеспечение пожарной безопасности и безопасности людей на водных объетах"</t>
  </si>
  <si>
    <t>44 0 00 00000</t>
  </si>
  <si>
    <t>44 1 00 00000</t>
  </si>
  <si>
    <t>44 1 01 00000</t>
  </si>
  <si>
    <t>87 9 01 00000</t>
  </si>
  <si>
    <t>87 9 01 80310</t>
  </si>
  <si>
    <t>Взносы в фонд капитального ремонта</t>
  </si>
  <si>
    <t>Муниципальная программа МО "Усть-Лужское сельское поселение"  «Развитие автомобильных дорог в МО "Усть-Лужское сельское поселение"</t>
  </si>
  <si>
    <t>45 0 00  00000</t>
  </si>
  <si>
    <t>45 1 00  00000</t>
  </si>
  <si>
    <t>45 1 01  00000</t>
  </si>
  <si>
    <t>45 1 01  80210</t>
  </si>
  <si>
    <t>Муниципальная программа "Развитие культуры и спорта на территории МО "Усть-Лужское сельское поселение"</t>
  </si>
  <si>
    <t xml:space="preserve">Другие вопросы в области культуры. Кинематографии, средства массовой информации </t>
  </si>
  <si>
    <t>45 3 00  00000</t>
  </si>
  <si>
    <t>45 3 01  00000</t>
  </si>
  <si>
    <t>45 3 01  80240</t>
  </si>
  <si>
    <t>Основные мероприятия: мероприятия в сфере культуры</t>
  </si>
  <si>
    <t>Подпрограмма  "Развитие физической культуры и спорта на территории Усть-Лжскго селького поселения" муниципальной программы "Развитие культуры и спорта на территории МО "Усть-Лужское сельское поселение"</t>
  </si>
  <si>
    <t>45 4 00  00000</t>
  </si>
  <si>
    <t>45 4 01  00000</t>
  </si>
  <si>
    <t>45 4 01  80370</t>
  </si>
  <si>
    <t>Основные мероприятия: Физкультурно-оздоровительная работа и спортивные мероприятия</t>
  </si>
  <si>
    <t>87 9 01 00410</t>
  </si>
  <si>
    <t>45 5 00  00000</t>
  </si>
  <si>
    <t>45 5 01  00000</t>
  </si>
  <si>
    <t>45 5 01  80240</t>
  </si>
  <si>
    <t>Подпрограмма  "Молодежь  Усть-Лужскго сельского поселения" муниципальной программы "Развитие культуры и спорта на территории МО "Усть-Лужское сельское поселение"</t>
  </si>
  <si>
    <t>Осуществление полномочий Российской Федерации , в области содействия занятости населения,трудоустройство подростков</t>
  </si>
  <si>
    <t>Расходы на выплаты персоналу казенных учреждений</t>
  </si>
  <si>
    <t>44 1 01 80100</t>
  </si>
  <si>
    <t>47 000 00000</t>
  </si>
  <si>
    <t>47 1 00 00000</t>
  </si>
  <si>
    <t>47 1 01 00000</t>
  </si>
  <si>
    <t>47 1 01 80450</t>
  </si>
  <si>
    <t>47 2 00 00000</t>
  </si>
  <si>
    <t>47 2 01 00000</t>
  </si>
  <si>
    <t>47 2 01 80460</t>
  </si>
  <si>
    <t>Основные мероприятия: обеспечение содержания уличного освещения</t>
  </si>
  <si>
    <t>Основные мероприятия: содержание мест захоронения</t>
  </si>
  <si>
    <t>Основные мероприятия: мероприятия по благоустройству поселения</t>
  </si>
  <si>
    <t>Основные мероприятия: охрана строящихся КОС</t>
  </si>
  <si>
    <t>47 3 01 80450</t>
  </si>
  <si>
    <t>47 3 00 00000</t>
  </si>
  <si>
    <t>47 3 01 00000</t>
  </si>
  <si>
    <t>Подпрограмма «Повышение безопасности движения»</t>
  </si>
  <si>
    <t>Обеспечение деятельности органов местного самоуправления</t>
  </si>
  <si>
    <t>86 4 01 00000</t>
  </si>
  <si>
    <t>Непрограммые расходы</t>
  </si>
  <si>
    <t>86 3 01 00000</t>
  </si>
  <si>
    <t xml:space="preserve">Непрограммные расходы органов </t>
  </si>
  <si>
    <t>45 000  00000</t>
  </si>
  <si>
    <t>Приложение 5</t>
  </si>
  <si>
    <t>к решению Совета Депутатов</t>
  </si>
  <si>
    <t xml:space="preserve">МО "Усть-Лужское сельское </t>
  </si>
  <si>
    <t>поселение"</t>
  </si>
  <si>
    <t>Приложение 6</t>
  </si>
  <si>
    <t>87 9 01 80090</t>
  </si>
  <si>
    <t>Мероприятия в области ГО и ЧС</t>
  </si>
  <si>
    <t>Мероприятия по содержанию автомобильных дорог общего пользования местного значения и искусственных сооружений на них, механизированная уборка(средства дорожного фонда)</t>
  </si>
  <si>
    <t>Обеспечение начисления платы за найм и доставка квитанций</t>
  </si>
  <si>
    <t>Охрана строящихся КОС</t>
  </si>
  <si>
    <t>49 0 00 00000</t>
  </si>
  <si>
    <t>49 1 00 00000</t>
  </si>
  <si>
    <t>49 1 05 00000</t>
  </si>
  <si>
    <t>49 1 05 80430</t>
  </si>
  <si>
    <t>49 1 06 00000</t>
  </si>
  <si>
    <t>49 1 06 80470</t>
  </si>
  <si>
    <t>49 1 01 00000</t>
  </si>
  <si>
    <t>49 1 01 80150</t>
  </si>
  <si>
    <t>49 1 03 00000</t>
  </si>
  <si>
    <t>49 1 03 80160</t>
  </si>
  <si>
    <t>49 1 04 00000</t>
  </si>
  <si>
    <t>49 1 04 80190</t>
  </si>
  <si>
    <t>Подпрограмма  "Поддержка в сфере культуры на территории Усть-Лужскго сельского поселения" муниципальной программы "Развитие культуры и спорта на территории МО "Усть-Лужское сельское поселение"</t>
  </si>
  <si>
    <t>Основные мероприятия: Обеспечение пожарной безопасности, опашка населенных пунктов; поддержка ДПД; оснащение пункта эвакуации; приобретение мотопомпы, средств индивидуальной защиты, знаков, аншлагов</t>
  </si>
  <si>
    <t>47 4 00 00000</t>
  </si>
  <si>
    <t>47 4 01 00000</t>
  </si>
  <si>
    <t>47 4 01 70140</t>
  </si>
  <si>
    <t>Подпрограмма "Капитальный ремонт и ремонт автомобильных дорог общего пользования местного значения"</t>
  </si>
  <si>
    <t>Основные мероприятия: Капитальный ремонт и ремонт автомобильных дорог общего пользования местного значения</t>
  </si>
  <si>
    <t xml:space="preserve"> Капитальный ремонт и ремонт автомобильных дорог общего пользования местного значения</t>
  </si>
  <si>
    <t>45 1 01  s0360</t>
  </si>
  <si>
    <t>87 9 01 80050</t>
  </si>
  <si>
    <t>Техническая инвентаризация и паспортизация объектов муниципальной собственности</t>
  </si>
  <si>
    <t>850</t>
  </si>
  <si>
    <t>47 4 01 s0140</t>
  </si>
  <si>
    <t>Софинансирование мероприятий на капитальный ремонт и ремонт автомобильных дорог общего пользования местного значения</t>
  </si>
  <si>
    <t>87 9 01 80370</t>
  </si>
  <si>
    <t>87 9 01 80240</t>
  </si>
  <si>
    <t>Расходы на обеспечение функций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</si>
  <si>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</si>
  <si>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персоналу государственных (муниципальных) органов</t>
  </si>
  <si>
    <t xml:space="preserve">Реализация непрограммных направлений расходов органов местного самоуправления </t>
  </si>
  <si>
    <t>Оценка и оформление земельных участков, объектов недвижимости</t>
  </si>
  <si>
    <t>Расходы на исполнение полномочий старост</t>
  </si>
  <si>
    <t>Иные межбюджетные трансферты на осуществление передаваемых полномочий по решению вопросов местного значения, связанных с исполнением частичных функций пост.51 ЖК РФ</t>
  </si>
  <si>
    <t>Подпрограмма "Защита населения и территории от ЧС, обеспечение пожарной безопасности и безопасности людей на водных объетах"</t>
  </si>
  <si>
    <t>Подпрограмма "Содержание автомобильных дорог общего пользования местного значения"</t>
  </si>
  <si>
    <t>Основные мероприятия: содержанию дорог (уборка снега)</t>
  </si>
  <si>
    <t>Подпрограмма "Поддержание существующей сети автомобильных дорог общего пользования местного значения"</t>
  </si>
  <si>
    <t>Основные мероприятия: ремонт автомобильных дорог общего пользования местного значения  и дворовых территорий многоквартирных домов, проездов к дворовым территориям многоквартирных домов населённого пункта</t>
  </si>
  <si>
    <t>Мероприятия по ремонту автомобильных дорог общего пользования местного значения и дворовых территорий многоквартирных домов, проездов к дворовым территориям многоквартирных домов населенного пункта (средства дорожного фонда)</t>
  </si>
  <si>
    <t>Ведение паспортного регистрационного учёта граждан</t>
  </si>
  <si>
    <t>Озеленение сельских территорий</t>
  </si>
  <si>
    <t>49 1 03 80180</t>
  </si>
  <si>
    <t>Ремонт объектов жилищного фонда</t>
  </si>
  <si>
    <t>49 1 05 80130</t>
  </si>
  <si>
    <t>Основные мероприятия:Мероприятия по содержанию и ремонту муниципального жилого фонда</t>
  </si>
  <si>
    <t xml:space="preserve">МП «Развитие частей территории  МО «Усть-Лужское сельское поселение Кингисеппского муниципального района Ленинградской области ». </t>
  </si>
  <si>
    <t>48 1 00 00000</t>
  </si>
  <si>
    <t>48 1 01 00000</t>
  </si>
  <si>
    <t>Софинансирование мероприятий по содержанию автомобильных дорог общего пользования местного значения и искусственных сооружений на них, механизированная уборка(средства дорожного фонда)</t>
  </si>
  <si>
    <t>48 1 01 S0880</t>
  </si>
  <si>
    <t xml:space="preserve">МП «Развитие частей территории  МО «Усть-Лужское сельское поселение Кингисеппского муниципального района Ленинградской области». </t>
  </si>
  <si>
    <t>Приложение 7</t>
  </si>
  <si>
    <t>87 9 01 80010</t>
  </si>
  <si>
    <t>Проведение выборов и референдумов</t>
  </si>
  <si>
    <t>Другие вопросы в области жилищно-коммунального хозяйства</t>
  </si>
  <si>
    <t xml:space="preserve"> Муниципальная программа "Развитие жилищно-коммунального хозяйства муниципального образования «Усть-Лужское сельское поселение» Кингисеппского муниципального района Ленинградской области на 2019-2021 годы"</t>
  </si>
  <si>
    <t>42 1 00 00000</t>
  </si>
  <si>
    <t xml:space="preserve">МП МО "«Развитие территории пос. Усть-Луга, являющегося административным центром муниципального образования «Усть-Лужское сельское поселение»". </t>
  </si>
  <si>
    <t>МУНИЦИПАЛЬНЫЕ ПРОГРАММЫ</t>
  </si>
  <si>
    <t>48 0 00 00000</t>
  </si>
  <si>
    <t>НЕПРОГРАММНЫЕ</t>
  </si>
  <si>
    <t>Муниципальная программа "Развитие жилищно-коммунального хозяйства муниципального образования «Усть-Лужское сельское поселение» Кингисеппского муниципального района Ленинградской области на 2019-2021 годы"</t>
  </si>
  <si>
    <t>49 1 05 80090</t>
  </si>
  <si>
    <t>Ведомственная структура расходов бюджета</t>
  </si>
  <si>
    <t>320</t>
  </si>
  <si>
    <t>Сциальные выплаты гражданам, кроме публичных нормативных социальных выплат</t>
  </si>
  <si>
    <t>ВСЕГО:</t>
  </si>
  <si>
    <t>Физическая культура</t>
  </si>
  <si>
    <t>87 9 01 01150</t>
  </si>
  <si>
    <t>Осуществление закреплённых за муниципальным образованием законодательством полномочий</t>
  </si>
  <si>
    <t>87 9 01 s0360</t>
  </si>
  <si>
    <t>45 1 01 01150</t>
  </si>
  <si>
    <t>Софинансирование выплат стимулирующего характера работникам муниципальных учреждений культуры Ленинградской области</t>
  </si>
  <si>
    <t>Софинансирование расходов на мероприятия в рамках реализации областного закона от 28 декабря 2018 года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</si>
  <si>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Передада полномочий по жилищному контролю</t>
  </si>
  <si>
    <t>87 9 01 02860</t>
  </si>
  <si>
    <t xml:space="preserve"> 48 1 08 S4770</t>
  </si>
  <si>
    <t>Другие вопросы в области национальной безопасности и правоохранительной деятельности</t>
  </si>
  <si>
    <t xml:space="preserve">Осуществление отдельных государственных полномочий Ленинградской области в сфере административных правоотношений </t>
  </si>
  <si>
    <t>87 9 01 71340</t>
  </si>
  <si>
    <t>14</t>
  </si>
  <si>
    <t>муниципального образования  "Усть-Лужское сельское поселение"  на  2021 год и на плановый период 2022 и 2023 годов.</t>
  </si>
  <si>
    <t>42 1 07 S4660</t>
  </si>
  <si>
    <t>42 1 0700000</t>
  </si>
  <si>
    <t>Ремонт внутри поселковых дорог в населенных пунктах поселения.</t>
  </si>
  <si>
    <t>42 0 00 00000</t>
  </si>
  <si>
    <t>Основное мероприятие:Устройство автостоянок в квартале Ленрыба  пос.Усть-Луга.</t>
  </si>
  <si>
    <t>48 1 06 00000</t>
  </si>
  <si>
    <t>48 1 06 S4770</t>
  </si>
  <si>
    <t>87 9 01 02840</t>
  </si>
  <si>
    <t>Иные межбюджетные трансферты по передаче части полномочий по подготовке проектов генерального плана поселения, правил землепользования и застройки поселения и внесения изменений в генеральный план поселения, правила землепользования и застройки муниципальных образований</t>
  </si>
  <si>
    <t>Муниципальная программа"Переселение граждан из аварийного жилищного фонда на территории МО «Усть-Лужского сельского поселения"</t>
  </si>
  <si>
    <t>41 0 00 00000</t>
  </si>
  <si>
    <t>Муниципальная программа"Переселение граждан из аварийного жилищного фонда на территории МО «Усть-Лужского сельского поселения "</t>
  </si>
  <si>
    <t>41 1 00 00000</t>
  </si>
  <si>
    <t xml:space="preserve">Переселение граждан из аварийного жилищного фонда на территории МО «Усть-Лужского сельского поселения </t>
  </si>
  <si>
    <t>41 1 F3 6748s</t>
  </si>
  <si>
    <t>Бюджетные инвестиции</t>
  </si>
  <si>
    <t>410</t>
  </si>
  <si>
    <t>49 2 00 00000</t>
  </si>
  <si>
    <t>Подпрограмма Формирование городской среды на территьрии "Усть-Лужского сельского поселения"</t>
  </si>
  <si>
    <t>49 2 F2 55550</t>
  </si>
  <si>
    <t>Мероприятия по формированию комфортной городской среды на территории МО «Усть-Лужское сельское поселение»</t>
  </si>
  <si>
    <t>49 3 00 00000</t>
  </si>
  <si>
    <t>Подпрограмма Ликвидация борщевика Сосновского</t>
  </si>
  <si>
    <t>Мероприятия по ликвидация борщевика Сосновского</t>
  </si>
  <si>
    <t>49 3 01 80180</t>
  </si>
  <si>
    <t xml:space="preserve"> Муниципальная программа "Развитие жилищно-коммунального хозяйства муниципального образования «Усть-Лужское сельское поселение» Кингисеппского муниципального района Ленинградской области</t>
  </si>
  <si>
    <t xml:space="preserve"> Муниципальная программа "Развитие жилищно-коммунального хозяйства муниципального образования «Усть-Лужское сельское поселение» Кингисеппского муниципального района Ленинградской области </t>
  </si>
  <si>
    <t xml:space="preserve"> Муниципальная программа "Развитие жилищно-коммунального хозяйства муниципального образования «Усть-Лужское сельское поселение» Кингисеппского муниципального района Ленинградской области н</t>
  </si>
  <si>
    <t xml:space="preserve">Подпрограмма  "Молодежь  Усть-Лужского сельского поселения" </t>
  </si>
  <si>
    <t>49 0 00  00000</t>
  </si>
  <si>
    <t>49 4 00  00000</t>
  </si>
  <si>
    <t>Основные мероприятия:  содействие занятости, трудоустройство подростков</t>
  </si>
  <si>
    <t>49 4 01 00000</t>
  </si>
  <si>
    <t>49 4 01 80200</t>
  </si>
  <si>
    <t>110</t>
  </si>
  <si>
    <t>Подпрограмма  "Сохранение и развитие культурно - досуговой деятельности в МКУК КДЦ "Усть-Луга "</t>
  </si>
  <si>
    <t>Основные мероприятия: обеспечение деятельности МКУК КДЦ "Усть-Луга "</t>
  </si>
  <si>
    <t>Обеспечение деятельности   МКУК КДЦ "Усть-Луга "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</si>
  <si>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 и подразделам классификации расходов бюджета муниципального образования  "Усть-Лужское сельское поселение"  на  2021 год и на плановый период 2022 и 2023 годов.</t>
  </si>
  <si>
    <t>Подпрограмма  "Сохранение и развитие культурно - досуговой деятельности в МКУК КДЦ "Усть-Луга" "</t>
  </si>
  <si>
    <t>Основные мероприятия: обеспечение деятельности МКУК КДЦ "Усть-Луга"</t>
  </si>
  <si>
    <t>Обеспечение деятельности МКУК КДЦ "Усть-Луга"</t>
  </si>
  <si>
    <t>Подпрограмма  "Молодежь"</t>
  </si>
  <si>
    <t>Распределение бюджетных ассигнований по разделам, подразделам классификации расходов бюджета МО "Усть-Лужское сельское поселение" на 2021год и на плановый период 2022 и 2023годов</t>
  </si>
  <si>
    <t>Подпрограмма Формирование городской среды на территории "Усть-Лужского сельского поселения"</t>
  </si>
  <si>
    <t>Осуществление закрепленных за муниципальным образованием законодательством полномочий</t>
  </si>
  <si>
    <t>87 9 0101150</t>
  </si>
  <si>
    <t>Основные мероприятия:Прочие мероприятия по благоустройству</t>
  </si>
  <si>
    <t>49 1 03 s4790</t>
  </si>
  <si>
    <t>Создание мест (площадок) накопления твердых коммунальных отходов</t>
  </si>
  <si>
    <t>Социальная помощь</t>
  </si>
  <si>
    <t>Муниципальная программа МО Усть-Лужское сельское поселение» «Обеспечение качественным жильём граждан на территории МО «Усть-Лужское поселение»»</t>
  </si>
  <si>
    <t>43 0 00  00000</t>
  </si>
  <si>
    <t xml:space="preserve">Подпрограмма «Жилье для молодежи». </t>
  </si>
  <si>
    <t>43 2 00  00000</t>
  </si>
  <si>
    <t>43 2 01  00000</t>
  </si>
  <si>
    <t xml:space="preserve">Улучшение жилья для молодежи в рамках государственной программы Ленинградской области «Обеспечение качественным жильем граждан на территории Ленинградской области». </t>
  </si>
  <si>
    <t>43 2 01  L4970</t>
  </si>
  <si>
    <t>Субсидии гражданам на приобретение жилья</t>
  </si>
  <si>
    <t>За счет средств поступивших от Фонда содействия реформированию жилищно-коммунального хозяйства</t>
  </si>
  <si>
    <t xml:space="preserve">41 1 F3 67483 </t>
  </si>
  <si>
    <t>За счет средствбюджетов субъектов РФ</t>
  </si>
  <si>
    <t>41 1 F3 67484</t>
  </si>
  <si>
    <t>87 9 01 80100</t>
  </si>
  <si>
    <t>87 9 01 80360</t>
  </si>
  <si>
    <t>Мероприятия по реализации иных вопросов в области жилищно-коммунального хозяйства</t>
  </si>
  <si>
    <t>от 00.00.2021 № 000</t>
  </si>
  <si>
    <t>87 9 01 80210</t>
  </si>
  <si>
    <t>Обеспечение пожарной безопасности</t>
  </si>
  <si>
    <t xml:space="preserve">850 </t>
  </si>
  <si>
    <t xml:space="preserve">Основные мероприятия: разработка проекта организации дорожного движения на территории МО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</si>
</sst>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dddd\,\ mmmm\ dd\,\ yyyy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"/>
    <numFmt numFmtId="189" formatCode="?"/>
    <numFmt numFmtId="190" formatCode="#,##0.000"/>
    <numFmt numFmtId="191" formatCode="#,##0.0000"/>
  </numFmts>
  <fonts count="72"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4"/>
      <name val="Times New Roman"/>
      <family val="1"/>
    </font>
    <font>
      <b/>
      <sz val="11"/>
      <name val="Arial"/>
      <family val="2"/>
    </font>
    <font>
      <b/>
      <i/>
      <sz val="11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Arial Cyr"/>
      <family val="0"/>
    </font>
    <font>
      <i/>
      <sz val="10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8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6" fillId="24" borderId="1" applyNumberFormat="0" applyAlignment="0" applyProtection="0"/>
    <xf numFmtId="0" fontId="57" fillId="25" borderId="2" applyNumberFormat="0" applyAlignment="0" applyProtection="0"/>
    <xf numFmtId="0" fontId="58" fillId="25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6" borderId="7" applyNumberFormat="0" applyAlignment="0" applyProtection="0"/>
    <xf numFmtId="0" fontId="3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6" fillId="30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183" fontId="8" fillId="0" borderId="10" xfId="0" applyNumberFormat="1" applyFont="1" applyFill="1" applyBorder="1" applyAlignment="1">
      <alignment horizontal="right" wrapText="1"/>
    </xf>
    <xf numFmtId="183" fontId="7" fillId="0" borderId="10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wrapText="1"/>
    </xf>
    <xf numFmtId="183" fontId="7" fillId="0" borderId="11" xfId="0" applyNumberFormat="1" applyFont="1" applyFill="1" applyBorder="1" applyAlignment="1">
      <alignment horizontal="right" wrapText="1"/>
    </xf>
    <xf numFmtId="0" fontId="8" fillId="0" borderId="12" xfId="0" applyFont="1" applyFill="1" applyBorder="1" applyAlignment="1">
      <alignment wrapText="1"/>
    </xf>
    <xf numFmtId="0" fontId="67" fillId="0" borderId="0" xfId="0" applyFont="1" applyFill="1" applyAlignment="1">
      <alignment/>
    </xf>
    <xf numFmtId="0" fontId="17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9" fontId="0" fillId="0" borderId="0" xfId="0" applyNumberFormat="1" applyFill="1" applyAlignment="1">
      <alignment/>
    </xf>
    <xf numFmtId="0" fontId="1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183" fontId="10" fillId="0" borderId="12" xfId="0" applyNumberFormat="1" applyFont="1" applyFill="1" applyBorder="1" applyAlignment="1">
      <alignment horizontal="right" wrapText="1"/>
    </xf>
    <xf numFmtId="0" fontId="68" fillId="0" borderId="0" xfId="0" applyFont="1" applyFill="1" applyAlignment="1">
      <alignment/>
    </xf>
    <xf numFmtId="0" fontId="2" fillId="0" borderId="12" xfId="0" applyFont="1" applyFill="1" applyBorder="1" applyAlignment="1">
      <alignment horizontal="center" wrapText="1"/>
    </xf>
    <xf numFmtId="49" fontId="15" fillId="0" borderId="12" xfId="0" applyNumberFormat="1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wrapText="1"/>
    </xf>
    <xf numFmtId="4" fontId="0" fillId="0" borderId="0" xfId="0" applyNumberFormat="1" applyFill="1" applyAlignment="1">
      <alignment/>
    </xf>
    <xf numFmtId="0" fontId="10" fillId="0" borderId="12" xfId="0" applyFont="1" applyFill="1" applyBorder="1" applyAlignment="1">
      <alignment wrapText="1"/>
    </xf>
    <xf numFmtId="49" fontId="10" fillId="0" borderId="12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wrapText="1"/>
    </xf>
    <xf numFmtId="49" fontId="0" fillId="0" borderId="12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wrapText="1"/>
    </xf>
    <xf numFmtId="183" fontId="0" fillId="0" borderId="12" xfId="0" applyNumberFormat="1" applyFont="1" applyFill="1" applyBorder="1" applyAlignment="1">
      <alignment horizontal="right" wrapText="1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right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49" fontId="18" fillId="0" borderId="12" xfId="0" applyNumberFormat="1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49" fontId="18" fillId="0" borderId="12" xfId="0" applyNumberFormat="1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center" wrapText="1"/>
    </xf>
    <xf numFmtId="183" fontId="5" fillId="0" borderId="12" xfId="0" applyNumberFormat="1" applyFont="1" applyFill="1" applyBorder="1" applyAlignment="1">
      <alignment horizontal="right" wrapText="1"/>
    </xf>
    <xf numFmtId="49" fontId="14" fillId="0" borderId="12" xfId="0" applyNumberFormat="1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 horizontal="center" wrapText="1"/>
    </xf>
    <xf numFmtId="183" fontId="2" fillId="0" borderId="12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/>
    </xf>
    <xf numFmtId="0" fontId="13" fillId="0" borderId="12" xfId="0" applyFont="1" applyFill="1" applyBorder="1" applyAlignment="1">
      <alignment horizontal="center" vertical="top" wrapText="1"/>
    </xf>
    <xf numFmtId="49" fontId="13" fillId="0" borderId="12" xfId="0" applyNumberFormat="1" applyFont="1" applyFill="1" applyBorder="1" applyAlignment="1">
      <alignment horizontal="center" vertical="top" wrapText="1"/>
    </xf>
    <xf numFmtId="183" fontId="0" fillId="0" borderId="12" xfId="0" applyNumberFormat="1" applyFont="1" applyFill="1" applyBorder="1" applyAlignment="1">
      <alignment horizontal="right" wrapText="1"/>
    </xf>
    <xf numFmtId="3" fontId="5" fillId="0" borderId="12" xfId="0" applyNumberFormat="1" applyFont="1" applyFill="1" applyBorder="1" applyAlignment="1">
      <alignment horizontal="center" wrapText="1"/>
    </xf>
    <xf numFmtId="49" fontId="16" fillId="0" borderId="12" xfId="0" applyNumberFormat="1" applyFont="1" applyFill="1" applyBorder="1" applyAlignment="1">
      <alignment horizontal="center" wrapText="1"/>
    </xf>
    <xf numFmtId="3" fontId="5" fillId="0" borderId="12" xfId="0" applyNumberFormat="1" applyFont="1" applyFill="1" applyBorder="1" applyAlignment="1">
      <alignment horizontal="center" vertical="top" wrapText="1"/>
    </xf>
    <xf numFmtId="183" fontId="0" fillId="0" borderId="12" xfId="0" applyNumberFormat="1" applyFont="1" applyFill="1" applyBorder="1" applyAlignment="1">
      <alignment horizontal="right" wrapText="1"/>
    </xf>
    <xf numFmtId="49" fontId="0" fillId="0" borderId="12" xfId="0" applyNumberFormat="1" applyFill="1" applyBorder="1" applyAlignment="1">
      <alignment horizontal="center" wrapText="1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 wrapText="1"/>
    </xf>
    <xf numFmtId="0" fontId="20" fillId="0" borderId="12" xfId="0" applyFont="1" applyFill="1" applyBorder="1" applyAlignment="1">
      <alignment wrapText="1"/>
    </xf>
    <xf numFmtId="0" fontId="19" fillId="0" borderId="12" xfId="0" applyFont="1" applyFill="1" applyBorder="1" applyAlignment="1">
      <alignment wrapText="1"/>
    </xf>
    <xf numFmtId="0" fontId="21" fillId="0" borderId="12" xfId="0" applyFont="1" applyFill="1" applyBorder="1" applyAlignment="1">
      <alignment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wrapText="1"/>
    </xf>
    <xf numFmtId="0" fontId="23" fillId="0" borderId="12" xfId="0" applyFont="1" applyFill="1" applyBorder="1" applyAlignment="1">
      <alignment wrapText="1"/>
    </xf>
    <xf numFmtId="0" fontId="23" fillId="0" borderId="12" xfId="0" applyFont="1" applyFill="1" applyBorder="1" applyAlignment="1">
      <alignment horizontal="left" vertical="top" wrapText="1"/>
    </xf>
    <xf numFmtId="0" fontId="24" fillId="0" borderId="12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0" fillId="0" borderId="12" xfId="0" applyFill="1" applyBorder="1" applyAlignment="1">
      <alignment/>
    </xf>
    <xf numFmtId="0" fontId="0" fillId="0" borderId="0" xfId="0" applyFont="1" applyFill="1" applyBorder="1" applyAlignment="1">
      <alignment/>
    </xf>
    <xf numFmtId="188" fontId="68" fillId="0" borderId="0" xfId="0" applyNumberFormat="1" applyFont="1" applyFill="1" applyAlignment="1">
      <alignment/>
    </xf>
    <xf numFmtId="49" fontId="25" fillId="0" borderId="12" xfId="0" applyNumberFormat="1" applyFont="1" applyFill="1" applyBorder="1" applyAlignment="1">
      <alignment horizontal="center" vertical="top" wrapText="1"/>
    </xf>
    <xf numFmtId="183" fontId="68" fillId="0" borderId="0" xfId="0" applyNumberFormat="1" applyFont="1" applyFill="1" applyAlignment="1">
      <alignment/>
    </xf>
    <xf numFmtId="183" fontId="70" fillId="0" borderId="0" xfId="0" applyNumberFormat="1" applyFont="1" applyFill="1" applyBorder="1" applyAlignment="1">
      <alignment wrapText="1"/>
    </xf>
    <xf numFmtId="0" fontId="28" fillId="0" borderId="12" xfId="0" applyFont="1" applyFill="1" applyBorder="1" applyAlignment="1">
      <alignment wrapText="1"/>
    </xf>
    <xf numFmtId="49" fontId="20" fillId="0" borderId="12" xfId="0" applyNumberFormat="1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183" fontId="20" fillId="0" borderId="12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83" fontId="0" fillId="0" borderId="0" xfId="0" applyNumberFormat="1" applyFill="1" applyAlignment="1">
      <alignment/>
    </xf>
    <xf numFmtId="0" fontId="0" fillId="0" borderId="12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27" fillId="0" borderId="12" xfId="0" applyFont="1" applyFill="1" applyBorder="1" applyAlignment="1">
      <alignment horizontal="left" wrapText="1"/>
    </xf>
    <xf numFmtId="0" fontId="27" fillId="0" borderId="12" xfId="0" applyFont="1" applyFill="1" applyBorder="1" applyAlignment="1">
      <alignment horizontal="left" vertical="top" wrapText="1"/>
    </xf>
    <xf numFmtId="183" fontId="15" fillId="0" borderId="12" xfId="0" applyNumberFormat="1" applyFont="1" applyFill="1" applyBorder="1" applyAlignment="1">
      <alignment horizontal="right" wrapText="1"/>
    </xf>
    <xf numFmtId="0" fontId="26" fillId="0" borderId="12" xfId="0" applyFont="1" applyFill="1" applyBorder="1" applyAlignment="1">
      <alignment horizontal="center" vertical="top" wrapText="1"/>
    </xf>
    <xf numFmtId="49" fontId="19" fillId="0" borderId="12" xfId="0" applyNumberFormat="1" applyFont="1" applyFill="1" applyBorder="1" applyAlignment="1">
      <alignment horizontal="center" wrapText="1"/>
    </xf>
    <xf numFmtId="183" fontId="19" fillId="0" borderId="12" xfId="0" applyNumberFormat="1" applyFont="1" applyFill="1" applyBorder="1" applyAlignment="1">
      <alignment horizontal="right" wrapText="1"/>
    </xf>
    <xf numFmtId="49" fontId="21" fillId="0" borderId="12" xfId="0" applyNumberFormat="1" applyFont="1" applyFill="1" applyBorder="1" applyAlignment="1">
      <alignment horizontal="center" wrapText="1"/>
    </xf>
    <xf numFmtId="183" fontId="21" fillId="0" borderId="12" xfId="0" applyNumberFormat="1" applyFont="1" applyFill="1" applyBorder="1" applyAlignment="1">
      <alignment horizontal="right" wrapText="1"/>
    </xf>
    <xf numFmtId="0" fontId="22" fillId="0" borderId="12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center" wrapText="1"/>
    </xf>
    <xf numFmtId="49" fontId="22" fillId="0" borderId="12" xfId="0" applyNumberFormat="1" applyFont="1" applyFill="1" applyBorder="1" applyAlignment="1">
      <alignment horizontal="center" wrapText="1"/>
    </xf>
    <xf numFmtId="0" fontId="30" fillId="0" borderId="12" xfId="0" applyFont="1" applyFill="1" applyBorder="1" applyAlignment="1">
      <alignment wrapText="1"/>
    </xf>
    <xf numFmtId="0" fontId="21" fillId="0" borderId="12" xfId="0" applyFont="1" applyFill="1" applyBorder="1" applyAlignment="1">
      <alignment horizontal="center"/>
    </xf>
    <xf numFmtId="49" fontId="21" fillId="0" borderId="12" xfId="0" applyNumberFormat="1" applyFont="1" applyFill="1" applyBorder="1" applyAlignment="1">
      <alignment horizontal="center"/>
    </xf>
    <xf numFmtId="0" fontId="22" fillId="0" borderId="12" xfId="0" applyFont="1" applyFill="1" applyBorder="1" applyAlignment="1">
      <alignment wrapText="1"/>
    </xf>
    <xf numFmtId="49" fontId="23" fillId="0" borderId="12" xfId="0" applyNumberFormat="1" applyFont="1" applyFill="1" applyBorder="1" applyAlignment="1">
      <alignment horizontal="center" wrapText="1"/>
    </xf>
    <xf numFmtId="183" fontId="22" fillId="0" borderId="12" xfId="0" applyNumberFormat="1" applyFont="1" applyFill="1" applyBorder="1" applyAlignment="1">
      <alignment horizontal="right" wrapText="1"/>
    </xf>
    <xf numFmtId="0" fontId="23" fillId="0" borderId="12" xfId="0" applyFont="1" applyFill="1" applyBorder="1" applyAlignment="1">
      <alignment horizontal="center" wrapText="1"/>
    </xf>
    <xf numFmtId="183" fontId="23" fillId="0" borderId="12" xfId="0" applyNumberFormat="1" applyFont="1" applyFill="1" applyBorder="1" applyAlignment="1">
      <alignment horizontal="right" wrapText="1"/>
    </xf>
    <xf numFmtId="0" fontId="21" fillId="0" borderId="12" xfId="0" applyFont="1" applyFill="1" applyBorder="1" applyAlignment="1">
      <alignment/>
    </xf>
    <xf numFmtId="49" fontId="28" fillId="0" borderId="12" xfId="0" applyNumberFormat="1" applyFont="1" applyFill="1" applyBorder="1" applyAlignment="1">
      <alignment horizontal="center" wrapText="1"/>
    </xf>
    <xf numFmtId="183" fontId="19" fillId="0" borderId="12" xfId="0" applyNumberFormat="1" applyFont="1" applyFill="1" applyBorder="1" applyAlignment="1">
      <alignment/>
    </xf>
    <xf numFmtId="183" fontId="29" fillId="0" borderId="12" xfId="0" applyNumberFormat="1" applyFont="1" applyFill="1" applyBorder="1" applyAlignment="1">
      <alignment/>
    </xf>
    <xf numFmtId="183" fontId="30" fillId="0" borderId="12" xfId="0" applyNumberFormat="1" applyFont="1" applyFill="1" applyBorder="1" applyAlignment="1">
      <alignment horizontal="right" wrapText="1"/>
    </xf>
    <xf numFmtId="49" fontId="30" fillId="0" borderId="12" xfId="0" applyNumberFormat="1" applyFont="1" applyFill="1" applyBorder="1" applyAlignment="1">
      <alignment horizontal="center" wrapText="1"/>
    </xf>
    <xf numFmtId="0" fontId="30" fillId="0" borderId="12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right" vertical="top" wrapText="1"/>
    </xf>
    <xf numFmtId="49" fontId="22" fillId="0" borderId="12" xfId="0" applyNumberFormat="1" applyFont="1" applyFill="1" applyBorder="1" applyAlignment="1">
      <alignment horizontal="center" vertical="top" wrapText="1"/>
    </xf>
    <xf numFmtId="183" fontId="22" fillId="0" borderId="12" xfId="0" applyNumberFormat="1" applyFont="1" applyFill="1" applyBorder="1" applyAlignment="1">
      <alignment horizontal="right" vertical="top" wrapText="1"/>
    </xf>
    <xf numFmtId="0" fontId="31" fillId="0" borderId="12" xfId="0" applyFont="1" applyFill="1" applyBorder="1" applyAlignment="1">
      <alignment horizontal="center" vertical="top" wrapText="1"/>
    </xf>
    <xf numFmtId="49" fontId="31" fillId="0" borderId="12" xfId="0" applyNumberFormat="1" applyFont="1" applyFill="1" applyBorder="1" applyAlignment="1">
      <alignment horizontal="center" vertical="top" wrapText="1"/>
    </xf>
    <xf numFmtId="183" fontId="31" fillId="0" borderId="12" xfId="0" applyNumberFormat="1" applyFont="1" applyFill="1" applyBorder="1" applyAlignment="1">
      <alignment horizontal="right" vertical="top" wrapText="1"/>
    </xf>
    <xf numFmtId="49" fontId="31" fillId="0" borderId="12" xfId="0" applyNumberFormat="1" applyFont="1" applyFill="1" applyBorder="1" applyAlignment="1">
      <alignment horizontal="center" wrapText="1"/>
    </xf>
    <xf numFmtId="0" fontId="31" fillId="0" borderId="12" xfId="0" applyFont="1" applyFill="1" applyBorder="1" applyAlignment="1">
      <alignment horizontal="center" wrapText="1"/>
    </xf>
    <xf numFmtId="183" fontId="31" fillId="0" borderId="12" xfId="0" applyNumberFormat="1" applyFont="1" applyFill="1" applyBorder="1" applyAlignment="1">
      <alignment horizontal="right" wrapText="1"/>
    </xf>
    <xf numFmtId="49" fontId="26" fillId="0" borderId="12" xfId="0" applyNumberFormat="1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/>
    </xf>
    <xf numFmtId="0" fontId="20" fillId="0" borderId="12" xfId="0" applyFont="1" applyFill="1" applyBorder="1" applyAlignment="1">
      <alignment/>
    </xf>
    <xf numFmtId="0" fontId="29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22" fillId="0" borderId="12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83" fontId="10" fillId="0" borderId="12" xfId="0" applyNumberFormat="1" applyFont="1" applyFill="1" applyBorder="1" applyAlignment="1">
      <alignment/>
    </xf>
    <xf numFmtId="183" fontId="11" fillId="0" borderId="12" xfId="0" applyNumberFormat="1" applyFont="1" applyFill="1" applyBorder="1" applyAlignment="1">
      <alignment/>
    </xf>
    <xf numFmtId="183" fontId="12" fillId="0" borderId="12" xfId="0" applyNumberFormat="1" applyFont="1" applyFill="1" applyBorder="1" applyAlignment="1">
      <alignment horizontal="right" wrapText="1"/>
    </xf>
    <xf numFmtId="183" fontId="5" fillId="0" borderId="12" xfId="0" applyNumberFormat="1" applyFont="1" applyFill="1" applyBorder="1" applyAlignment="1">
      <alignment horizontal="right" vertical="top" wrapText="1"/>
    </xf>
    <xf numFmtId="183" fontId="18" fillId="0" borderId="12" xfId="0" applyNumberFormat="1" applyFont="1" applyFill="1" applyBorder="1" applyAlignment="1">
      <alignment horizontal="right" vertical="top" wrapText="1"/>
    </xf>
    <xf numFmtId="183" fontId="18" fillId="0" borderId="12" xfId="0" applyNumberFormat="1" applyFont="1" applyFill="1" applyBorder="1" applyAlignment="1">
      <alignment horizontal="right" wrapText="1"/>
    </xf>
    <xf numFmtId="49" fontId="0" fillId="0" borderId="12" xfId="0" applyNumberFormat="1" applyFont="1" applyFill="1" applyBorder="1" applyAlignment="1">
      <alignment horizontal="center" wrapText="1"/>
    </xf>
    <xf numFmtId="0" fontId="0" fillId="0" borderId="12" xfId="0" applyFill="1" applyBorder="1" applyAlignment="1">
      <alignment wrapText="1"/>
    </xf>
    <xf numFmtId="0" fontId="5" fillId="0" borderId="12" xfId="0" applyFont="1" applyFill="1" applyBorder="1" applyAlignment="1">
      <alignment horizontal="left" vertical="top" wrapText="1"/>
    </xf>
    <xf numFmtId="49" fontId="0" fillId="0" borderId="12" xfId="0" applyNumberFormat="1" applyFont="1" applyFill="1" applyBorder="1" applyAlignment="1">
      <alignment horizontal="center" wrapText="1"/>
    </xf>
    <xf numFmtId="4" fontId="21" fillId="0" borderId="12" xfId="0" applyNumberFormat="1" applyFont="1" applyFill="1" applyBorder="1" applyAlignment="1">
      <alignment/>
    </xf>
    <xf numFmtId="4" fontId="19" fillId="0" borderId="12" xfId="0" applyNumberFormat="1" applyFont="1" applyFill="1" applyBorder="1" applyAlignment="1">
      <alignment/>
    </xf>
    <xf numFmtId="0" fontId="19" fillId="0" borderId="12" xfId="0" applyFont="1" applyFill="1" applyBorder="1" applyAlignment="1">
      <alignment/>
    </xf>
    <xf numFmtId="3" fontId="22" fillId="0" borderId="12" xfId="0" applyNumberFormat="1" applyFont="1" applyFill="1" applyBorder="1" applyAlignment="1">
      <alignment horizontal="center" wrapText="1"/>
    </xf>
    <xf numFmtId="188" fontId="20" fillId="0" borderId="12" xfId="0" applyNumberFormat="1" applyFont="1" applyFill="1" applyBorder="1" applyAlignment="1">
      <alignment/>
    </xf>
    <xf numFmtId="0" fontId="32" fillId="0" borderId="0" xfId="0" applyFont="1" applyFill="1" applyAlignment="1">
      <alignment/>
    </xf>
    <xf numFmtId="4" fontId="32" fillId="0" borderId="0" xfId="0" applyNumberFormat="1" applyFont="1" applyFill="1" applyAlignment="1">
      <alignment/>
    </xf>
    <xf numFmtId="0" fontId="25" fillId="0" borderId="12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 wrapText="1"/>
    </xf>
    <xf numFmtId="183" fontId="0" fillId="0" borderId="12" xfId="0" applyNumberFormat="1" applyFont="1" applyFill="1" applyBorder="1" applyAlignment="1">
      <alignment horizontal="right" wrapText="1"/>
    </xf>
    <xf numFmtId="183" fontId="26" fillId="0" borderId="12" xfId="0" applyNumberFormat="1" applyFont="1" applyFill="1" applyBorder="1" applyAlignment="1">
      <alignment horizontal="right" wrapText="1"/>
    </xf>
    <xf numFmtId="0" fontId="7" fillId="0" borderId="12" xfId="0" applyFont="1" applyFill="1" applyBorder="1" applyAlignment="1">
      <alignment wrapText="1"/>
    </xf>
    <xf numFmtId="183" fontId="0" fillId="0" borderId="12" xfId="0" applyNumberFormat="1" applyFill="1" applyBorder="1" applyAlignment="1">
      <alignment horizontal="right" wrapText="1"/>
    </xf>
    <xf numFmtId="0" fontId="20" fillId="31" borderId="12" xfId="0" applyFont="1" applyFill="1" applyBorder="1" applyAlignment="1">
      <alignment wrapText="1"/>
    </xf>
    <xf numFmtId="0" fontId="0" fillId="31" borderId="12" xfId="0" applyFont="1" applyFill="1" applyBorder="1" applyAlignment="1">
      <alignment wrapText="1"/>
    </xf>
    <xf numFmtId="49" fontId="0" fillId="31" borderId="12" xfId="0" applyNumberFormat="1" applyFont="1" applyFill="1" applyBorder="1" applyAlignment="1">
      <alignment horizontal="center" wrapText="1"/>
    </xf>
    <xf numFmtId="49" fontId="0" fillId="31" borderId="12" xfId="0" applyNumberFormat="1" applyFill="1" applyBorder="1" applyAlignment="1">
      <alignment horizontal="center" wrapText="1"/>
    </xf>
    <xf numFmtId="183" fontId="0" fillId="31" borderId="12" xfId="0" applyNumberFormat="1" applyFont="1" applyFill="1" applyBorder="1" applyAlignment="1">
      <alignment horizontal="right" wrapText="1"/>
    </xf>
    <xf numFmtId="0" fontId="22" fillId="31" borderId="12" xfId="0" applyFont="1" applyFill="1" applyBorder="1" applyAlignment="1">
      <alignment horizontal="left" vertical="top" wrapText="1"/>
    </xf>
    <xf numFmtId="0" fontId="5" fillId="31" borderId="12" xfId="0" applyFont="1" applyFill="1" applyBorder="1" applyAlignment="1">
      <alignment horizontal="center" vertical="top" wrapText="1"/>
    </xf>
    <xf numFmtId="0" fontId="5" fillId="31" borderId="12" xfId="0" applyFont="1" applyFill="1" applyBorder="1" applyAlignment="1">
      <alignment horizontal="center" wrapText="1"/>
    </xf>
    <xf numFmtId="0" fontId="21" fillId="31" borderId="12" xfId="0" applyFont="1" applyFill="1" applyBorder="1" applyAlignment="1">
      <alignment wrapText="1"/>
    </xf>
    <xf numFmtId="49" fontId="0" fillId="31" borderId="12" xfId="0" applyNumberFormat="1" applyFont="1" applyFill="1" applyBorder="1" applyAlignment="1">
      <alignment horizontal="center" wrapText="1"/>
    </xf>
    <xf numFmtId="49" fontId="5" fillId="31" borderId="12" xfId="0" applyNumberFormat="1" applyFont="1" applyFill="1" applyBorder="1" applyAlignment="1">
      <alignment horizontal="center" wrapText="1"/>
    </xf>
    <xf numFmtId="49" fontId="0" fillId="31" borderId="12" xfId="0" applyNumberFormat="1" applyFont="1" applyFill="1" applyBorder="1" applyAlignment="1">
      <alignment horizontal="center" wrapText="1"/>
    </xf>
    <xf numFmtId="49" fontId="5" fillId="31" borderId="12" xfId="0" applyNumberFormat="1" applyFont="1" applyFill="1" applyBorder="1" applyAlignment="1">
      <alignment horizontal="center" vertical="top" wrapText="1"/>
    </xf>
    <xf numFmtId="183" fontId="0" fillId="31" borderId="12" xfId="0" applyNumberFormat="1" applyFont="1" applyFill="1" applyBorder="1" applyAlignment="1">
      <alignment horizontal="right" wrapText="1"/>
    </xf>
    <xf numFmtId="0" fontId="0" fillId="31" borderId="12" xfId="0" applyFont="1" applyFill="1" applyBorder="1" applyAlignment="1">
      <alignment wrapText="1"/>
    </xf>
    <xf numFmtId="49" fontId="0" fillId="32" borderId="12" xfId="0" applyNumberFormat="1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8" fillId="0" borderId="26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1" fillId="0" borderId="29" xfId="0" applyFont="1" applyFill="1" applyBorder="1" applyAlignment="1">
      <alignment horizontal="center" wrapText="1"/>
    </xf>
    <xf numFmtId="0" fontId="71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ser\Desktop\&#1041;&#1070;&#1044;&#1046;&#1045;&#1058;%202020\&#1056;&#1040;&#1057;&#1061;&#1054;&#1044;&#1067;\&#1056;&#1072;&#1089;&#1095;&#1105;&#1090;&#1099;%20&#1082;%20&#1087;&#1088;&#1086;&#1077;&#1082;&#1090;&#1091;%20&#1073;&#1102;&#1076;&#1078;&#1077;&#1090;&#1072;%2020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1;&#1091;&#1093;\Desktop\2021\&#1057;&#1044;\&#1057;&#1044;2021\&#1072;&#1087;&#1088;&#1077;&#1083;&#1100;\&#1055;&#1088;&#1080;&#1083;&#1086;&#1078;&#1077;&#1085;&#1080;&#1077;%205,6,7.&#1082;&#1083;&#1072;&#1089;&#1089;&#1080;&#1092;&#1080;&#1082;&#1072;&#1094;&#1080;&#1080;%20&#1088;&#1072;&#1089;&#1093;&#1086;&#1076;&#1086;&#1074;,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 3"/>
      <sheetName val="прил 4"/>
      <sheetName val="прил 5"/>
      <sheetName val="прил 6"/>
      <sheetName val="прил 7"/>
      <sheetName val="прил 8"/>
      <sheetName val="прил1а"/>
      <sheetName val="прил3"/>
      <sheetName val="прил3 а"/>
      <sheetName val="прил4"/>
      <sheetName val="прил9"/>
      <sheetName val="прил.7,1"/>
    </sheetNames>
    <sheetDataSet>
      <sheetData sheetId="11">
        <row r="21">
          <cell r="E21">
            <v>151800</v>
          </cell>
          <cell r="F21">
            <v>151800</v>
          </cell>
          <cell r="G21">
            <v>151800</v>
          </cell>
        </row>
        <row r="47">
          <cell r="C47">
            <v>100000</v>
          </cell>
          <cell r="D47">
            <v>100000</v>
          </cell>
          <cell r="E47">
            <v>100000</v>
          </cell>
        </row>
        <row r="57">
          <cell r="E57">
            <v>25500</v>
          </cell>
          <cell r="F57">
            <v>25500</v>
          </cell>
          <cell r="G57">
            <v>25500</v>
          </cell>
        </row>
        <row r="61">
          <cell r="F61">
            <v>50000</v>
          </cell>
        </row>
        <row r="101">
          <cell r="F101">
            <v>229925.03999999998</v>
          </cell>
          <cell r="G101">
            <v>229925.03999999998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"/>
      <sheetName val="6"/>
      <sheetName val="7"/>
      <sheetName val="Лист1"/>
    </sheetNames>
    <sheetDataSet>
      <sheetData sheetId="1">
        <row r="92">
          <cell r="H92">
            <v>80.4</v>
          </cell>
          <cell r="I92">
            <v>82.5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1" max="1" width="63.57421875" style="1" customWidth="1"/>
    <col min="2" max="2" width="6.8515625" style="1" customWidth="1"/>
    <col min="3" max="3" width="6.421875" style="1" customWidth="1"/>
    <col min="4" max="4" width="14.57421875" style="1" customWidth="1"/>
    <col min="5" max="5" width="12.57421875" style="1" customWidth="1"/>
    <col min="6" max="6" width="13.421875" style="1" customWidth="1"/>
    <col min="7" max="16384" width="9.140625" style="1" customWidth="1"/>
  </cols>
  <sheetData>
    <row r="1" spans="3:6" ht="12.75">
      <c r="C1" s="215" t="s">
        <v>150</v>
      </c>
      <c r="D1" s="215"/>
      <c r="E1" s="215"/>
      <c r="F1" s="215"/>
    </row>
    <row r="2" spans="3:6" ht="12.75">
      <c r="C2" s="216" t="s">
        <v>151</v>
      </c>
      <c r="D2" s="217"/>
      <c r="E2" s="217"/>
      <c r="F2" s="217"/>
    </row>
    <row r="3" spans="3:6" ht="12.75">
      <c r="C3" s="216" t="s">
        <v>152</v>
      </c>
      <c r="D3" s="217"/>
      <c r="E3" s="217"/>
      <c r="F3" s="217"/>
    </row>
    <row r="4" spans="3:6" ht="12.75">
      <c r="C4" s="216" t="s">
        <v>153</v>
      </c>
      <c r="D4" s="217"/>
      <c r="E4" s="217"/>
      <c r="F4" s="217"/>
    </row>
    <row r="5" spans="3:6" ht="12.75">
      <c r="C5" s="216" t="s">
        <v>310</v>
      </c>
      <c r="D5" s="217"/>
      <c r="E5" s="217"/>
      <c r="F5" s="217"/>
    </row>
    <row r="6" spans="1:6" ht="33.75" customHeight="1">
      <c r="A6" s="221" t="s">
        <v>287</v>
      </c>
      <c r="B6" s="222"/>
      <c r="C6" s="222"/>
      <c r="D6" s="223"/>
      <c r="E6" s="223"/>
      <c r="F6" s="223"/>
    </row>
    <row r="7" spans="1:6" ht="12.75">
      <c r="A7" s="222"/>
      <c r="B7" s="222"/>
      <c r="C7" s="222"/>
      <c r="D7" s="223"/>
      <c r="E7" s="223"/>
      <c r="F7" s="223"/>
    </row>
    <row r="8" ht="13.5" thickBot="1">
      <c r="E8" s="1" t="s">
        <v>0</v>
      </c>
    </row>
    <row r="9" spans="1:6" ht="15.75">
      <c r="A9" s="218" t="s">
        <v>1</v>
      </c>
      <c r="B9" s="206" t="s">
        <v>3</v>
      </c>
      <c r="C9" s="206" t="s">
        <v>4</v>
      </c>
      <c r="D9" s="209" t="s">
        <v>6</v>
      </c>
      <c r="E9" s="210"/>
      <c r="F9" s="211"/>
    </row>
    <row r="10" spans="1:6" ht="12.75" customHeight="1">
      <c r="A10" s="219"/>
      <c r="B10" s="207"/>
      <c r="C10" s="207"/>
      <c r="D10" s="212">
        <v>2021</v>
      </c>
      <c r="E10" s="212">
        <v>2022</v>
      </c>
      <c r="F10" s="212">
        <v>2023</v>
      </c>
    </row>
    <row r="11" spans="1:6" ht="12.75" customHeight="1">
      <c r="A11" s="219"/>
      <c r="B11" s="207"/>
      <c r="C11" s="207"/>
      <c r="D11" s="213"/>
      <c r="E11" s="213"/>
      <c r="F11" s="213"/>
    </row>
    <row r="12" spans="1:7" ht="20.25" customHeight="1" thickBot="1">
      <c r="A12" s="220"/>
      <c r="B12" s="208"/>
      <c r="C12" s="208"/>
      <c r="D12" s="214"/>
      <c r="E12" s="214"/>
      <c r="F12" s="214"/>
      <c r="G12" s="16"/>
    </row>
    <row r="13" spans="1:9" ht="15.75">
      <c r="A13" s="12" t="s">
        <v>47</v>
      </c>
      <c r="B13" s="13" t="s">
        <v>15</v>
      </c>
      <c r="C13" s="13" t="s">
        <v>15</v>
      </c>
      <c r="D13" s="14">
        <f>D14+D22+D26+D29+D34+D37+D40+D20</f>
        <v>80526.79999999999</v>
      </c>
      <c r="E13" s="14">
        <f>E14+E22+E26+E29+E34+E37+E40+E20</f>
        <v>39175.09504</v>
      </c>
      <c r="F13" s="14">
        <f>F14+F22+F26+F29+F34+F37+F40+F20-0.02</f>
        <v>36558.56504</v>
      </c>
      <c r="G13" s="91"/>
      <c r="H13" s="91"/>
      <c r="I13" s="89"/>
    </row>
    <row r="14" spans="1:9" ht="15.75">
      <c r="A14" s="3" t="s">
        <v>16</v>
      </c>
      <c r="B14" s="6" t="s">
        <v>35</v>
      </c>
      <c r="C14" s="6" t="s">
        <v>36</v>
      </c>
      <c r="D14" s="5">
        <f>SUM(D15:D19)</f>
        <v>17073.899999999998</v>
      </c>
      <c r="E14" s="5">
        <f>SUM(E15:E19)</f>
        <v>14209.449999999999</v>
      </c>
      <c r="F14" s="5">
        <f>SUM(F15:F19)</f>
        <v>14276.63</v>
      </c>
      <c r="G14" s="89"/>
      <c r="H14" s="89"/>
      <c r="I14" s="89"/>
    </row>
    <row r="15" spans="1:7" ht="51" customHeight="1">
      <c r="A15" s="7" t="s">
        <v>11</v>
      </c>
      <c r="B15" s="8" t="s">
        <v>35</v>
      </c>
      <c r="C15" s="8" t="s">
        <v>37</v>
      </c>
      <c r="D15" s="4">
        <f>6!G14</f>
        <v>334.1</v>
      </c>
      <c r="E15" s="4">
        <f>6!H14</f>
        <v>334.1</v>
      </c>
      <c r="F15" s="4">
        <f>6!I14</f>
        <v>334.1</v>
      </c>
      <c r="G15" s="89"/>
    </row>
    <row r="16" spans="1:6" ht="46.5" customHeight="1">
      <c r="A16" s="7" t="s">
        <v>17</v>
      </c>
      <c r="B16" s="8" t="s">
        <v>35</v>
      </c>
      <c r="C16" s="8" t="s">
        <v>38</v>
      </c>
      <c r="D16" s="4">
        <f>6!G21</f>
        <v>13587.699999999999</v>
      </c>
      <c r="E16" s="4">
        <f>6!H21+0.05</f>
        <v>12637.449999999999</v>
      </c>
      <c r="F16" s="4">
        <f>6!I21</f>
        <v>12690.699999999999</v>
      </c>
    </row>
    <row r="17" spans="1:9" ht="19.5" customHeight="1">
      <c r="A17" s="15" t="s">
        <v>51</v>
      </c>
      <c r="B17" s="8" t="s">
        <v>35</v>
      </c>
      <c r="C17" s="8" t="s">
        <v>52</v>
      </c>
      <c r="D17" s="4">
        <f>6!G40</f>
        <v>100</v>
      </c>
      <c r="E17" s="4">
        <f>6!H40</f>
        <v>0</v>
      </c>
      <c r="F17" s="4">
        <f>6!I40</f>
        <v>0</v>
      </c>
      <c r="G17" s="89"/>
      <c r="H17" s="89"/>
      <c r="I17" s="89"/>
    </row>
    <row r="18" spans="1:6" ht="15.75">
      <c r="A18" s="7" t="s">
        <v>18</v>
      </c>
      <c r="B18" s="8" t="s">
        <v>35</v>
      </c>
      <c r="C18" s="8" t="s">
        <v>39</v>
      </c>
      <c r="D18" s="4">
        <f>6!G33</f>
        <v>100</v>
      </c>
      <c r="E18" s="4">
        <f>6!H33</f>
        <v>100</v>
      </c>
      <c r="F18" s="4">
        <f>6!I33</f>
        <v>100</v>
      </c>
    </row>
    <row r="19" spans="1:6" ht="15.75">
      <c r="A19" s="7" t="s">
        <v>23</v>
      </c>
      <c r="B19" s="8" t="s">
        <v>35</v>
      </c>
      <c r="C19" s="8" t="s">
        <v>40</v>
      </c>
      <c r="D19" s="4">
        <f>6!G45</f>
        <v>2952.1</v>
      </c>
      <c r="E19" s="4">
        <f>6!H45</f>
        <v>1137.9</v>
      </c>
      <c r="F19" s="4">
        <f>6!I45</f>
        <v>1151.83</v>
      </c>
    </row>
    <row r="20" spans="1:6" ht="15.75">
      <c r="A20" s="9" t="s">
        <v>13</v>
      </c>
      <c r="B20" s="6" t="s">
        <v>41</v>
      </c>
      <c r="C20" s="6" t="s">
        <v>36</v>
      </c>
      <c r="D20" s="5">
        <f>D21</f>
        <v>297.4</v>
      </c>
      <c r="E20" s="5">
        <f>E21</f>
        <v>297.4</v>
      </c>
      <c r="F20" s="5">
        <f>F21</f>
        <v>297.4</v>
      </c>
    </row>
    <row r="21" spans="1:6" ht="15.75">
      <c r="A21" s="2" t="s">
        <v>19</v>
      </c>
      <c r="B21" s="8" t="s">
        <v>41</v>
      </c>
      <c r="C21" s="8" t="s">
        <v>37</v>
      </c>
      <c r="D21" s="4">
        <f>6!G79</f>
        <v>297.4</v>
      </c>
      <c r="E21" s="4">
        <f>6!H79</f>
        <v>297.4</v>
      </c>
      <c r="F21" s="4">
        <f>6!I79</f>
        <v>297.4</v>
      </c>
    </row>
    <row r="22" spans="1:6" ht="31.5">
      <c r="A22" s="3" t="s">
        <v>31</v>
      </c>
      <c r="B22" s="6" t="s">
        <v>37</v>
      </c>
      <c r="C22" s="6" t="s">
        <v>36</v>
      </c>
      <c r="D22" s="5">
        <f>SUM(D23:D25)</f>
        <v>476.5</v>
      </c>
      <c r="E22" s="5">
        <f>SUM(E23:E25)</f>
        <v>83.9</v>
      </c>
      <c r="F22" s="5">
        <f>SUM(F23:F25)</f>
        <v>86</v>
      </c>
    </row>
    <row r="23" spans="1:6" ht="47.25">
      <c r="A23" s="7" t="s">
        <v>30</v>
      </c>
      <c r="B23" s="8" t="s">
        <v>37</v>
      </c>
      <c r="C23" s="8" t="s">
        <v>42</v>
      </c>
      <c r="D23" s="4">
        <f>6!G87</f>
        <v>184.8</v>
      </c>
      <c r="E23" s="4">
        <f>6!H87</f>
        <v>80.4</v>
      </c>
      <c r="F23" s="4">
        <f>6!I87</f>
        <v>82.5</v>
      </c>
    </row>
    <row r="24" spans="1:6" ht="15.75">
      <c r="A24" s="15" t="s">
        <v>312</v>
      </c>
      <c r="B24" s="8" t="s">
        <v>37</v>
      </c>
      <c r="C24" s="8" t="s">
        <v>46</v>
      </c>
      <c r="D24" s="4">
        <f>6!G98</f>
        <v>288.2</v>
      </c>
      <c r="E24" s="4"/>
      <c r="F24" s="4"/>
    </row>
    <row r="25" spans="1:6" ht="26.25">
      <c r="A25" s="78" t="s">
        <v>239</v>
      </c>
      <c r="B25" s="8" t="s">
        <v>37</v>
      </c>
      <c r="C25" s="8" t="s">
        <v>242</v>
      </c>
      <c r="D25" s="4">
        <f>6!G119</f>
        <v>3.5</v>
      </c>
      <c r="E25" s="4">
        <f>6!H119</f>
        <v>3.5</v>
      </c>
      <c r="F25" s="4">
        <f>6!I119</f>
        <v>3.5</v>
      </c>
    </row>
    <row r="26" spans="1:6" ht="15.75">
      <c r="A26" s="9" t="s">
        <v>20</v>
      </c>
      <c r="B26" s="6" t="s">
        <v>38</v>
      </c>
      <c r="C26" s="6" t="s">
        <v>36</v>
      </c>
      <c r="D26" s="5">
        <f>SUM(D27:D28)</f>
        <v>21068.6</v>
      </c>
      <c r="E26" s="5">
        <f>SUM(E27:E28)</f>
        <v>2100</v>
      </c>
      <c r="F26" s="5">
        <f>SUM(F27:F28)</f>
        <v>2100</v>
      </c>
    </row>
    <row r="27" spans="1:6" ht="15.75">
      <c r="A27" s="2" t="s">
        <v>50</v>
      </c>
      <c r="B27" s="8" t="s">
        <v>38</v>
      </c>
      <c r="C27" s="8" t="s">
        <v>42</v>
      </c>
      <c r="D27" s="4">
        <f>6!G121</f>
        <v>17183.3</v>
      </c>
      <c r="E27" s="4">
        <f>6!H121</f>
        <v>2100</v>
      </c>
      <c r="F27" s="4">
        <f>6!I121</f>
        <v>2100</v>
      </c>
    </row>
    <row r="28" spans="1:6" ht="23.25" customHeight="1">
      <c r="A28" s="7" t="s">
        <v>33</v>
      </c>
      <c r="B28" s="8" t="s">
        <v>38</v>
      </c>
      <c r="C28" s="8" t="s">
        <v>43</v>
      </c>
      <c r="D28" s="4">
        <f>6!G158</f>
        <v>3885.2999999999997</v>
      </c>
      <c r="E28" s="4">
        <f>SUM(F28:F28)</f>
        <v>0</v>
      </c>
      <c r="F28" s="4">
        <v>0</v>
      </c>
    </row>
    <row r="29" spans="1:6" ht="15.75">
      <c r="A29" s="9" t="s">
        <v>7</v>
      </c>
      <c r="B29" s="6" t="s">
        <v>44</v>
      </c>
      <c r="C29" s="6" t="s">
        <v>36</v>
      </c>
      <c r="D29" s="5">
        <f>SUM(D30:D33)</f>
        <v>28808.8</v>
      </c>
      <c r="E29" s="5">
        <f>SUM(E30:E33)</f>
        <v>10662.225040000001</v>
      </c>
      <c r="F29" s="5">
        <f>SUM(F30:F33)+0.01</f>
        <v>9326.73504</v>
      </c>
    </row>
    <row r="30" spans="1:9" ht="15.75">
      <c r="A30" s="2" t="s">
        <v>21</v>
      </c>
      <c r="B30" s="8" t="s">
        <v>44</v>
      </c>
      <c r="C30" s="8" t="s">
        <v>35</v>
      </c>
      <c r="D30" s="4">
        <f>6!G167</f>
        <v>4425.8</v>
      </c>
      <c r="E30" s="4">
        <f>6!H167</f>
        <v>565.42504</v>
      </c>
      <c r="F30" s="4">
        <f>6!I167</f>
        <v>565.42504</v>
      </c>
      <c r="G30" s="89"/>
      <c r="H30" s="89"/>
      <c r="I30" s="89"/>
    </row>
    <row r="31" spans="1:6" ht="15.75">
      <c r="A31" s="2" t="s">
        <v>8</v>
      </c>
      <c r="B31" s="8" t="s">
        <v>44</v>
      </c>
      <c r="C31" s="8" t="s">
        <v>41</v>
      </c>
      <c r="D31" s="4">
        <f>6!G192</f>
        <v>2357.3999999999996</v>
      </c>
      <c r="E31" s="4">
        <f>6!H192</f>
        <v>1016.2</v>
      </c>
      <c r="F31" s="4">
        <f>6!I192</f>
        <v>0</v>
      </c>
    </row>
    <row r="32" spans="1:6" ht="15.75">
      <c r="A32" s="2" t="s">
        <v>22</v>
      </c>
      <c r="B32" s="8" t="s">
        <v>44</v>
      </c>
      <c r="C32" s="8" t="s">
        <v>37</v>
      </c>
      <c r="D32" s="4">
        <f>6!G203</f>
        <v>21710.6</v>
      </c>
      <c r="E32" s="4">
        <f>6!H203</f>
        <v>9015.6</v>
      </c>
      <c r="F32" s="4">
        <f>6!I203</f>
        <v>8696.3</v>
      </c>
    </row>
    <row r="33" spans="1:6" ht="15.75">
      <c r="A33" s="76" t="s">
        <v>216</v>
      </c>
      <c r="B33" s="8" t="s">
        <v>44</v>
      </c>
      <c r="C33" s="8" t="s">
        <v>44</v>
      </c>
      <c r="D33" s="4">
        <f>6!G223</f>
        <v>315</v>
      </c>
      <c r="E33" s="4">
        <f>6!H224</f>
        <v>65</v>
      </c>
      <c r="F33" s="4">
        <f>6!I224</f>
        <v>65</v>
      </c>
    </row>
    <row r="34" spans="1:6" ht="15.75">
      <c r="A34" s="3" t="s">
        <v>34</v>
      </c>
      <c r="B34" s="6" t="s">
        <v>45</v>
      </c>
      <c r="C34" s="6" t="s">
        <v>36</v>
      </c>
      <c r="D34" s="5">
        <f>SUM(D35:D36)</f>
        <v>11251.699999999999</v>
      </c>
      <c r="E34" s="5">
        <f>SUM(E35:E36)</f>
        <v>9143.62</v>
      </c>
      <c r="F34" s="5">
        <f>SUM(F35:F36)</f>
        <v>9143.62</v>
      </c>
    </row>
    <row r="35" spans="1:9" ht="15.75">
      <c r="A35" s="7" t="s">
        <v>12</v>
      </c>
      <c r="B35" s="8" t="s">
        <v>45</v>
      </c>
      <c r="C35" s="8" t="s">
        <v>35</v>
      </c>
      <c r="D35" s="4">
        <f>6!G232</f>
        <v>10499.4</v>
      </c>
      <c r="E35" s="4">
        <f>6!H232</f>
        <v>8398.12</v>
      </c>
      <c r="F35" s="4">
        <f>6!I232</f>
        <v>8398.12</v>
      </c>
      <c r="G35" s="89"/>
      <c r="H35" s="89"/>
      <c r="I35" s="89"/>
    </row>
    <row r="36" spans="1:6" ht="19.5" customHeight="1">
      <c r="A36" s="7" t="s">
        <v>26</v>
      </c>
      <c r="B36" s="8" t="s">
        <v>45</v>
      </c>
      <c r="C36" s="8" t="s">
        <v>38</v>
      </c>
      <c r="D36" s="4">
        <f>6!G246</f>
        <v>752.3</v>
      </c>
      <c r="E36" s="4">
        <f>6!H246</f>
        <v>745.5</v>
      </c>
      <c r="F36" s="4">
        <f>6!I246</f>
        <v>745.5</v>
      </c>
    </row>
    <row r="37" spans="1:6" ht="15.75">
      <c r="A37" s="10" t="s">
        <v>27</v>
      </c>
      <c r="B37" s="6" t="s">
        <v>46</v>
      </c>
      <c r="C37" s="6" t="s">
        <v>36</v>
      </c>
      <c r="D37" s="5">
        <f>SUM(D38:D39)</f>
        <v>1308.2</v>
      </c>
      <c r="E37" s="5">
        <f>SUM(E38:E39)</f>
        <v>2658.5</v>
      </c>
      <c r="F37" s="5">
        <f>SUM(F38:F39)</f>
        <v>1308.2</v>
      </c>
    </row>
    <row r="38" spans="1:6" ht="15.75">
      <c r="A38" s="2" t="s">
        <v>24</v>
      </c>
      <c r="B38" s="8" t="s">
        <v>46</v>
      </c>
      <c r="C38" s="8" t="s">
        <v>35</v>
      </c>
      <c r="D38" s="4">
        <f>6!G263</f>
        <v>1308.2</v>
      </c>
      <c r="E38" s="4">
        <f>6!H263</f>
        <v>1308.2</v>
      </c>
      <c r="F38" s="4">
        <f>6!I263</f>
        <v>1308.2</v>
      </c>
    </row>
    <row r="39" spans="1:6" ht="15.75">
      <c r="A39" s="2" t="s">
        <v>294</v>
      </c>
      <c r="B39" s="8" t="s">
        <v>46</v>
      </c>
      <c r="C39" s="8" t="s">
        <v>37</v>
      </c>
      <c r="D39" s="4">
        <f>6!G269</f>
        <v>0</v>
      </c>
      <c r="E39" s="4">
        <f>6!H269</f>
        <v>1350.3</v>
      </c>
      <c r="F39" s="4">
        <f>6!I269</f>
        <v>0</v>
      </c>
    </row>
    <row r="40" spans="1:6" ht="15.75">
      <c r="A40" s="3" t="s">
        <v>9</v>
      </c>
      <c r="B40" s="6" t="s">
        <v>39</v>
      </c>
      <c r="C40" s="6" t="s">
        <v>36</v>
      </c>
      <c r="D40" s="5">
        <f>D42+D41</f>
        <v>241.7</v>
      </c>
      <c r="E40" s="5">
        <f>E42</f>
        <v>20</v>
      </c>
      <c r="F40" s="5">
        <f>F42</f>
        <v>20</v>
      </c>
    </row>
    <row r="41" spans="1:6" ht="15.75" hidden="1">
      <c r="A41" s="7" t="s">
        <v>229</v>
      </c>
      <c r="B41" s="6" t="s">
        <v>39</v>
      </c>
      <c r="C41" s="6" t="s">
        <v>35</v>
      </c>
      <c r="D41" s="4"/>
      <c r="E41" s="4" t="e">
        <f>6!#REF!</f>
        <v>#REF!</v>
      </c>
      <c r="F41" s="4" t="e">
        <f>6!#REF!</f>
        <v>#REF!</v>
      </c>
    </row>
    <row r="42" spans="1:6" ht="21.75" customHeight="1">
      <c r="A42" s="7" t="s">
        <v>29</v>
      </c>
      <c r="B42" s="11" t="s">
        <v>39</v>
      </c>
      <c r="C42" s="11" t="s">
        <v>44</v>
      </c>
      <c r="D42" s="4">
        <f>6!G276</f>
        <v>241.7</v>
      </c>
      <c r="E42" s="4">
        <f>6!H276</f>
        <v>20</v>
      </c>
      <c r="F42" s="4">
        <f>6!I276</f>
        <v>20</v>
      </c>
    </row>
  </sheetData>
  <sheetProtection/>
  <mergeCells count="13">
    <mergeCell ref="A9:A12"/>
    <mergeCell ref="C9:C12"/>
    <mergeCell ref="C5:F5"/>
    <mergeCell ref="A6:F7"/>
    <mergeCell ref="E10:E12"/>
    <mergeCell ref="F10:F12"/>
    <mergeCell ref="B9:B12"/>
    <mergeCell ref="D9:F9"/>
    <mergeCell ref="D10:D12"/>
    <mergeCell ref="C1:F1"/>
    <mergeCell ref="C2:F2"/>
    <mergeCell ref="C3:F3"/>
    <mergeCell ref="C4:F4"/>
  </mergeCells>
  <printOptions/>
  <pageMargins left="0.7480314960629921" right="0.4330708661417323" top="0.6299212598425197" bottom="0.6299212598425197" header="0.5118110236220472" footer="0.5118110236220472"/>
  <pageSetup horizontalDpi="600" verticalDpi="600" orientation="portrait" paperSize="9" scale="8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77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56.57421875" style="1" customWidth="1"/>
    <col min="2" max="2" width="5.421875" style="1" customWidth="1"/>
    <col min="3" max="3" width="6.00390625" style="1" customWidth="1"/>
    <col min="4" max="4" width="7.28125" style="1" customWidth="1"/>
    <col min="5" max="5" width="15.28125" style="1" customWidth="1"/>
    <col min="6" max="6" width="4.57421875" style="1" customWidth="1"/>
    <col min="7" max="7" width="11.421875" style="1" customWidth="1"/>
    <col min="8" max="8" width="11.140625" style="16" customWidth="1"/>
    <col min="9" max="9" width="9.140625" style="1" customWidth="1"/>
    <col min="10" max="10" width="17.7109375" style="1" customWidth="1"/>
    <col min="11" max="11" width="11.7109375" style="1" bestFit="1" customWidth="1"/>
    <col min="12" max="12" width="11.8515625" style="1" bestFit="1" customWidth="1"/>
    <col min="13" max="13" width="9.140625" style="1" customWidth="1"/>
    <col min="14" max="14" width="11.8515625" style="1" bestFit="1" customWidth="1"/>
    <col min="15" max="16384" width="9.140625" style="1" customWidth="1"/>
  </cols>
  <sheetData>
    <row r="1" spans="3:12" ht="12.75">
      <c r="C1" s="19"/>
      <c r="I1" s="17" t="s">
        <v>154</v>
      </c>
      <c r="J1" s="20"/>
      <c r="K1" s="20"/>
      <c r="L1" s="20"/>
    </row>
    <row r="2" spans="3:12" ht="12.75">
      <c r="C2" s="19"/>
      <c r="I2" s="18" t="s">
        <v>151</v>
      </c>
      <c r="J2" s="21"/>
      <c r="K2" s="21"/>
      <c r="L2" s="21"/>
    </row>
    <row r="3" spans="3:12" ht="12.75">
      <c r="C3" s="19"/>
      <c r="I3" s="18" t="s">
        <v>152</v>
      </c>
      <c r="J3" s="21"/>
      <c r="K3" s="21"/>
      <c r="L3" s="21"/>
    </row>
    <row r="4" spans="3:12" ht="12.75">
      <c r="C4" s="19"/>
      <c r="I4" s="18" t="s">
        <v>153</v>
      </c>
      <c r="J4" s="21"/>
      <c r="K4" s="21"/>
      <c r="L4" s="21"/>
    </row>
    <row r="5" spans="3:12" ht="12.75">
      <c r="C5" s="19"/>
      <c r="H5" s="21"/>
      <c r="I5" s="18" t="s">
        <v>310</v>
      </c>
      <c r="J5" s="97"/>
      <c r="K5" s="97"/>
      <c r="L5" s="97"/>
    </row>
    <row r="6" spans="1:9" ht="15.75">
      <c r="A6" s="226" t="s">
        <v>225</v>
      </c>
      <c r="B6" s="226"/>
      <c r="C6" s="226"/>
      <c r="D6" s="226"/>
      <c r="E6" s="226"/>
      <c r="F6" s="226"/>
      <c r="G6" s="227"/>
      <c r="I6" s="22"/>
    </row>
    <row r="7" spans="1:7" ht="34.5" customHeight="1">
      <c r="A7" s="224" t="s">
        <v>243</v>
      </c>
      <c r="B7" s="224"/>
      <c r="C7" s="224"/>
      <c r="D7" s="224"/>
      <c r="E7" s="224"/>
      <c r="F7" s="224"/>
      <c r="G7" s="225"/>
    </row>
    <row r="8" ht="12.75">
      <c r="F8" s="1" t="s">
        <v>0</v>
      </c>
    </row>
    <row r="9" spans="10:12" ht="12.75">
      <c r="J9" s="100"/>
      <c r="K9" s="100"/>
      <c r="L9" s="100"/>
    </row>
    <row r="10" spans="1:12" ht="12.75">
      <c r="A10" s="23" t="s">
        <v>1</v>
      </c>
      <c r="B10" s="23" t="s">
        <v>48</v>
      </c>
      <c r="C10" s="23" t="s">
        <v>3</v>
      </c>
      <c r="D10" s="23" t="s">
        <v>4</v>
      </c>
      <c r="E10" s="23" t="s">
        <v>2</v>
      </c>
      <c r="F10" s="24" t="s">
        <v>5</v>
      </c>
      <c r="G10" s="25">
        <v>2021</v>
      </c>
      <c r="H10" s="25">
        <v>2022</v>
      </c>
      <c r="I10" s="25">
        <v>2023</v>
      </c>
      <c r="J10" s="98"/>
      <c r="K10" s="99"/>
      <c r="L10" s="98"/>
    </row>
    <row r="11" spans="1:9" ht="12.75">
      <c r="A11" s="26"/>
      <c r="B11" s="26"/>
      <c r="C11" s="26"/>
      <c r="D11" s="26"/>
      <c r="E11" s="26"/>
      <c r="F11" s="27"/>
      <c r="G11" s="25" t="s">
        <v>6</v>
      </c>
      <c r="H11" s="25" t="s">
        <v>6</v>
      </c>
      <c r="I11" s="25" t="s">
        <v>6</v>
      </c>
    </row>
    <row r="12" spans="1:12" ht="29.25">
      <c r="A12" s="77" t="s">
        <v>25</v>
      </c>
      <c r="B12" s="28">
        <v>911</v>
      </c>
      <c r="C12" s="29" t="s">
        <v>15</v>
      </c>
      <c r="D12" s="29" t="s">
        <v>15</v>
      </c>
      <c r="E12" s="29" t="s">
        <v>15</v>
      </c>
      <c r="F12" s="29" t="s">
        <v>15</v>
      </c>
      <c r="G12" s="30">
        <f>SUM(G13,G79,G72,G86,G120,G166,G231,G262,G275,)</f>
        <v>80526.79999999999</v>
      </c>
      <c r="H12" s="30">
        <f>SUM(H13,H79,H72,H86,H120,H166,H231,H262,H275,)</f>
        <v>39175.08504</v>
      </c>
      <c r="I12" s="30">
        <f>SUM(I13,I79,I72,I86,I120,I166,I231,I262,I275,)</f>
        <v>36558.575039999996</v>
      </c>
      <c r="J12" s="91"/>
      <c r="K12" s="91"/>
      <c r="L12" s="91"/>
    </row>
    <row r="13" spans="1:12" ht="16.5">
      <c r="A13" s="76" t="s">
        <v>16</v>
      </c>
      <c r="B13" s="32">
        <v>911</v>
      </c>
      <c r="C13" s="33" t="s">
        <v>35</v>
      </c>
      <c r="D13" s="33" t="s">
        <v>36</v>
      </c>
      <c r="E13" s="34" t="s">
        <v>15</v>
      </c>
      <c r="F13" s="34" t="s">
        <v>15</v>
      </c>
      <c r="G13" s="105">
        <f>G14+G21+G33+G45+G39</f>
        <v>17073.899999999998</v>
      </c>
      <c r="H13" s="105">
        <f>H14+H21+H33+H45</f>
        <v>14209.4</v>
      </c>
      <c r="I13" s="105">
        <f>I14+I21+I33+I45</f>
        <v>14276.63</v>
      </c>
      <c r="J13" s="35"/>
      <c r="K13" s="35"/>
      <c r="L13" s="181"/>
    </row>
    <row r="14" spans="1:13" ht="39">
      <c r="A14" s="76" t="s">
        <v>189</v>
      </c>
      <c r="B14" s="36"/>
      <c r="C14" s="37" t="s">
        <v>35</v>
      </c>
      <c r="D14" s="37" t="s">
        <v>37</v>
      </c>
      <c r="E14" s="37"/>
      <c r="F14" s="37"/>
      <c r="G14" s="166">
        <f aca="true" t="shared" si="0" ref="G14:I15">G15</f>
        <v>334.1</v>
      </c>
      <c r="H14" s="166">
        <f t="shared" si="0"/>
        <v>334.1</v>
      </c>
      <c r="I14" s="166">
        <f t="shared" si="0"/>
        <v>334.1</v>
      </c>
      <c r="J14" s="182"/>
      <c r="K14" s="35"/>
      <c r="L14" s="182"/>
      <c r="M14" s="35"/>
    </row>
    <row r="15" spans="1:9" ht="15">
      <c r="A15" s="78" t="s">
        <v>144</v>
      </c>
      <c r="B15" s="36"/>
      <c r="C15" s="39" t="s">
        <v>35</v>
      </c>
      <c r="D15" s="39" t="s">
        <v>37</v>
      </c>
      <c r="E15" s="39" t="s">
        <v>81</v>
      </c>
      <c r="F15" s="37"/>
      <c r="G15" s="167">
        <f t="shared" si="0"/>
        <v>334.1</v>
      </c>
      <c r="H15" s="167">
        <f t="shared" si="0"/>
        <v>334.1</v>
      </c>
      <c r="I15" s="167">
        <f t="shared" si="0"/>
        <v>334.1</v>
      </c>
    </row>
    <row r="16" spans="1:9" ht="25.5">
      <c r="A16" s="78" t="s">
        <v>53</v>
      </c>
      <c r="B16" s="40"/>
      <c r="C16" s="39" t="s">
        <v>35</v>
      </c>
      <c r="D16" s="39" t="s">
        <v>37</v>
      </c>
      <c r="E16" s="39" t="s">
        <v>78</v>
      </c>
      <c r="F16" s="39"/>
      <c r="G16" s="41">
        <f>G18+G19</f>
        <v>334.1</v>
      </c>
      <c r="H16" s="41">
        <f>H18+H19</f>
        <v>334.1</v>
      </c>
      <c r="I16" s="41">
        <f>I18+I19</f>
        <v>334.1</v>
      </c>
    </row>
    <row r="17" spans="1:9" ht="12.75">
      <c r="A17" s="79" t="s">
        <v>146</v>
      </c>
      <c r="B17" s="40"/>
      <c r="C17" s="39" t="s">
        <v>35</v>
      </c>
      <c r="D17" s="39" t="s">
        <v>37</v>
      </c>
      <c r="E17" s="42" t="s">
        <v>145</v>
      </c>
      <c r="F17" s="39"/>
      <c r="G17" s="41">
        <f>G18</f>
        <v>182.3</v>
      </c>
      <c r="H17" s="41">
        <f>H18</f>
        <v>182.3</v>
      </c>
      <c r="I17" s="41">
        <f>I18</f>
        <v>182.3</v>
      </c>
    </row>
    <row r="18" spans="1:9" ht="25.5">
      <c r="A18" s="78" t="s">
        <v>75</v>
      </c>
      <c r="B18" s="40"/>
      <c r="C18" s="39" t="s">
        <v>35</v>
      </c>
      <c r="D18" s="39" t="s">
        <v>37</v>
      </c>
      <c r="E18" s="43" t="s">
        <v>79</v>
      </c>
      <c r="F18" s="39" t="s">
        <v>76</v>
      </c>
      <c r="G18" s="41">
        <f>182.3</f>
        <v>182.3</v>
      </c>
      <c r="H18" s="41">
        <v>182.3</v>
      </c>
      <c r="I18" s="41">
        <v>182.3</v>
      </c>
    </row>
    <row r="19" spans="1:9" ht="27" customHeight="1">
      <c r="A19" s="78" t="s">
        <v>54</v>
      </c>
      <c r="B19" s="44"/>
      <c r="C19" s="39" t="s">
        <v>35</v>
      </c>
      <c r="D19" s="39" t="s">
        <v>37</v>
      </c>
      <c r="E19" s="39" t="s">
        <v>80</v>
      </c>
      <c r="F19" s="45"/>
      <c r="G19" s="41">
        <f>G20</f>
        <v>151.8</v>
      </c>
      <c r="H19" s="41">
        <f>H20</f>
        <v>151.8</v>
      </c>
      <c r="I19" s="41">
        <f>I20</f>
        <v>151.8</v>
      </c>
    </row>
    <row r="20" spans="1:9" ht="12.75">
      <c r="A20" s="78" t="s">
        <v>55</v>
      </c>
      <c r="B20" s="44"/>
      <c r="C20" s="39" t="s">
        <v>35</v>
      </c>
      <c r="D20" s="39" t="s">
        <v>37</v>
      </c>
      <c r="E20" s="39" t="s">
        <v>80</v>
      </c>
      <c r="F20" s="39" t="s">
        <v>56</v>
      </c>
      <c r="G20" s="41">
        <f>'[1]прил9'!E21/1000</f>
        <v>151.8</v>
      </c>
      <c r="H20" s="41">
        <f>'[1]прил9'!F21/1000</f>
        <v>151.8</v>
      </c>
      <c r="I20" s="41">
        <f>'[1]прил9'!G21/1000</f>
        <v>151.8</v>
      </c>
    </row>
    <row r="21" spans="1:15" ht="39" customHeight="1">
      <c r="A21" s="76" t="s">
        <v>17</v>
      </c>
      <c r="B21" s="40"/>
      <c r="C21" s="37" t="s">
        <v>35</v>
      </c>
      <c r="D21" s="37" t="s">
        <v>38</v>
      </c>
      <c r="E21" s="28" t="s">
        <v>15</v>
      </c>
      <c r="F21" s="28" t="s">
        <v>15</v>
      </c>
      <c r="G21" s="30">
        <f>G22</f>
        <v>13587.699999999999</v>
      </c>
      <c r="H21" s="30">
        <f>H22</f>
        <v>12637.4</v>
      </c>
      <c r="I21" s="30">
        <f>I22</f>
        <v>12690.699999999999</v>
      </c>
      <c r="J21" s="228"/>
      <c r="K21" s="229"/>
      <c r="L21" s="229"/>
      <c r="M21" s="229"/>
      <c r="N21" s="229"/>
      <c r="O21" s="229"/>
    </row>
    <row r="22" spans="1:9" ht="12.75">
      <c r="A22" s="80" t="s">
        <v>72</v>
      </c>
      <c r="B22" s="40"/>
      <c r="C22" s="39" t="s">
        <v>35</v>
      </c>
      <c r="D22" s="39" t="s">
        <v>38</v>
      </c>
      <c r="E22" s="39" t="s">
        <v>81</v>
      </c>
      <c r="F22" s="45" t="s">
        <v>15</v>
      </c>
      <c r="G22" s="41">
        <f>SUM(G23,G27)</f>
        <v>13587.699999999999</v>
      </c>
      <c r="H22" s="41">
        <f>SUM(H23,H27)</f>
        <v>12637.4</v>
      </c>
      <c r="I22" s="41">
        <f>SUM(I23,I27)</f>
        <v>12690.699999999999</v>
      </c>
    </row>
    <row r="23" spans="1:9" ht="12.75">
      <c r="A23" s="78" t="s">
        <v>57</v>
      </c>
      <c r="B23" s="40"/>
      <c r="C23" s="39" t="s">
        <v>35</v>
      </c>
      <c r="D23" s="39" t="s">
        <v>38</v>
      </c>
      <c r="E23" s="39" t="s">
        <v>83</v>
      </c>
      <c r="F23" s="45" t="s">
        <v>15</v>
      </c>
      <c r="G23" s="41">
        <f>SUM(G25,)</f>
        <v>1951.4</v>
      </c>
      <c r="H23" s="41">
        <f>SUM(H25,)</f>
        <v>1951.4</v>
      </c>
      <c r="I23" s="41">
        <f>SUM(I25,)</f>
        <v>1951.4</v>
      </c>
    </row>
    <row r="24" spans="1:9" ht="12.75">
      <c r="A24" s="79" t="s">
        <v>146</v>
      </c>
      <c r="B24" s="40"/>
      <c r="C24" s="39" t="s">
        <v>35</v>
      </c>
      <c r="D24" s="39" t="s">
        <v>38</v>
      </c>
      <c r="E24" s="42" t="s">
        <v>147</v>
      </c>
      <c r="F24" s="45"/>
      <c r="G24" s="41">
        <f>G23</f>
        <v>1951.4</v>
      </c>
      <c r="H24" s="41">
        <f>H23</f>
        <v>1951.4</v>
      </c>
      <c r="I24" s="41">
        <f>I23</f>
        <v>1951.4</v>
      </c>
    </row>
    <row r="25" spans="1:9" ht="25.5">
      <c r="A25" s="80" t="s">
        <v>59</v>
      </c>
      <c r="B25" s="40"/>
      <c r="C25" s="46" t="s">
        <v>35</v>
      </c>
      <c r="D25" s="46" t="s">
        <v>38</v>
      </c>
      <c r="E25" s="46" t="s">
        <v>82</v>
      </c>
      <c r="F25" s="47"/>
      <c r="G25" s="168">
        <f>G26</f>
        <v>1951.4</v>
      </c>
      <c r="H25" s="168">
        <f>H26</f>
        <v>1951.4</v>
      </c>
      <c r="I25" s="168">
        <f>I26</f>
        <v>1951.4</v>
      </c>
    </row>
    <row r="26" spans="1:9" ht="26.25" customHeight="1">
      <c r="A26" s="79" t="s">
        <v>190</v>
      </c>
      <c r="B26" s="44"/>
      <c r="C26" s="39" t="s">
        <v>35</v>
      </c>
      <c r="D26" s="39" t="s">
        <v>38</v>
      </c>
      <c r="E26" s="39" t="s">
        <v>82</v>
      </c>
      <c r="F26" s="45">
        <v>120</v>
      </c>
      <c r="G26" s="41">
        <f>1498.8+452.6</f>
        <v>1951.4</v>
      </c>
      <c r="H26" s="41">
        <f>1498.8+452.6</f>
        <v>1951.4</v>
      </c>
      <c r="I26" s="41">
        <f>1498.8+452.6</f>
        <v>1951.4</v>
      </c>
    </row>
    <row r="27" spans="1:9" ht="25.5">
      <c r="A27" s="80" t="s">
        <v>58</v>
      </c>
      <c r="B27" s="48"/>
      <c r="C27" s="49" t="s">
        <v>35</v>
      </c>
      <c r="D27" s="49" t="s">
        <v>38</v>
      </c>
      <c r="E27" s="49" t="s">
        <v>78</v>
      </c>
      <c r="F27" s="50"/>
      <c r="G27" s="169">
        <f>G28+G30</f>
        <v>11636.3</v>
      </c>
      <c r="H27" s="169">
        <f>H28+H30</f>
        <v>10686</v>
      </c>
      <c r="I27" s="169">
        <f>I28+I30</f>
        <v>10739.3</v>
      </c>
    </row>
    <row r="28" spans="1:9" ht="25.5">
      <c r="A28" s="80" t="s">
        <v>59</v>
      </c>
      <c r="B28" s="48"/>
      <c r="C28" s="51" t="s">
        <v>35</v>
      </c>
      <c r="D28" s="51" t="s">
        <v>38</v>
      </c>
      <c r="E28" s="52" t="s">
        <v>84</v>
      </c>
      <c r="F28" s="52" t="s">
        <v>15</v>
      </c>
      <c r="G28" s="170">
        <f>G29</f>
        <v>8172.5</v>
      </c>
      <c r="H28" s="170">
        <f>H29</f>
        <v>8172.5</v>
      </c>
      <c r="I28" s="170">
        <f>I29</f>
        <v>8172.5</v>
      </c>
    </row>
    <row r="29" spans="1:9" ht="25.5">
      <c r="A29" s="79" t="s">
        <v>77</v>
      </c>
      <c r="B29" s="48"/>
      <c r="C29" s="53" t="s">
        <v>35</v>
      </c>
      <c r="D29" s="53" t="s">
        <v>38</v>
      </c>
      <c r="E29" s="53" t="s">
        <v>84</v>
      </c>
      <c r="F29" s="54">
        <v>120</v>
      </c>
      <c r="G29" s="41">
        <f>6274+3.7+1894.8</f>
        <v>8172.5</v>
      </c>
      <c r="H29" s="41">
        <f>6274+3.7+1894.8</f>
        <v>8172.5</v>
      </c>
      <c r="I29" s="41">
        <f>6274+3.7+1894.8</f>
        <v>8172.5</v>
      </c>
    </row>
    <row r="30" spans="1:9" ht="25.5">
      <c r="A30" s="79" t="s">
        <v>188</v>
      </c>
      <c r="B30" s="48"/>
      <c r="C30" s="55" t="s">
        <v>35</v>
      </c>
      <c r="D30" s="55" t="s">
        <v>38</v>
      </c>
      <c r="E30" s="55" t="s">
        <v>79</v>
      </c>
      <c r="F30" s="56"/>
      <c r="G30" s="171">
        <f>G31+G32</f>
        <v>3463.8</v>
      </c>
      <c r="H30" s="171">
        <f>H31+H32</f>
        <v>2513.5</v>
      </c>
      <c r="I30" s="171">
        <f>I31+I32</f>
        <v>2566.7999999999997</v>
      </c>
    </row>
    <row r="31" spans="1:9" ht="25.5">
      <c r="A31" s="78" t="s">
        <v>75</v>
      </c>
      <c r="B31" s="48"/>
      <c r="C31" s="53" t="s">
        <v>35</v>
      </c>
      <c r="D31" s="53" t="s">
        <v>38</v>
      </c>
      <c r="E31" s="53" t="s">
        <v>79</v>
      </c>
      <c r="F31" s="53" t="s">
        <v>76</v>
      </c>
      <c r="G31" s="57">
        <f>829.5+1370.9+258.9+0.1+1000+1.9</f>
        <v>3461.3</v>
      </c>
      <c r="H31" s="57">
        <f>851.3+1403.3+258.9</f>
        <v>2513.5</v>
      </c>
      <c r="I31" s="57">
        <f>872.8+1435.1+258.9</f>
        <v>2566.7999999999997</v>
      </c>
    </row>
    <row r="32" spans="1:9" ht="12.75">
      <c r="A32" s="81" t="s">
        <v>74</v>
      </c>
      <c r="B32" s="48"/>
      <c r="C32" s="53" t="s">
        <v>35</v>
      </c>
      <c r="D32" s="53" t="s">
        <v>38</v>
      </c>
      <c r="E32" s="53" t="s">
        <v>79</v>
      </c>
      <c r="F32" s="53" t="s">
        <v>183</v>
      </c>
      <c r="G32" s="57">
        <v>2.5</v>
      </c>
      <c r="H32" s="57"/>
      <c r="I32" s="57"/>
    </row>
    <row r="33" spans="1:9" ht="15">
      <c r="A33" s="83" t="s">
        <v>18</v>
      </c>
      <c r="B33" s="50"/>
      <c r="C33" s="58" t="s">
        <v>35</v>
      </c>
      <c r="D33" s="58" t="s">
        <v>39</v>
      </c>
      <c r="E33" s="59"/>
      <c r="F33" s="59"/>
      <c r="G33" s="30">
        <f aca="true" t="shared" si="1" ref="G33:I34">SUM(G34)</f>
        <v>100</v>
      </c>
      <c r="H33" s="30">
        <f t="shared" si="1"/>
        <v>100</v>
      </c>
      <c r="I33" s="30">
        <f t="shared" si="1"/>
        <v>100</v>
      </c>
    </row>
    <row r="34" spans="1:9" ht="12.75">
      <c r="A34" s="80" t="s">
        <v>60</v>
      </c>
      <c r="B34" s="50"/>
      <c r="C34" s="49" t="s">
        <v>35</v>
      </c>
      <c r="D34" s="49" t="s">
        <v>39</v>
      </c>
      <c r="E34" s="50" t="s">
        <v>85</v>
      </c>
      <c r="F34" s="50"/>
      <c r="G34" s="41">
        <f t="shared" si="1"/>
        <v>100</v>
      </c>
      <c r="H34" s="41">
        <f t="shared" si="1"/>
        <v>100</v>
      </c>
      <c r="I34" s="41">
        <f t="shared" si="1"/>
        <v>100</v>
      </c>
    </row>
    <row r="35" spans="1:9" ht="12.75">
      <c r="A35" s="80" t="s">
        <v>73</v>
      </c>
      <c r="B35" s="50"/>
      <c r="C35" s="49" t="s">
        <v>35</v>
      </c>
      <c r="D35" s="49" t="s">
        <v>39</v>
      </c>
      <c r="E35" s="50" t="s">
        <v>86</v>
      </c>
      <c r="F35" s="50" t="s">
        <v>15</v>
      </c>
      <c r="G35" s="41">
        <f>SUM(G38)</f>
        <v>100</v>
      </c>
      <c r="H35" s="41">
        <f>SUM(H38)</f>
        <v>100</v>
      </c>
      <c r="I35" s="41">
        <f>SUM(I38)</f>
        <v>100</v>
      </c>
    </row>
    <row r="36" spans="1:9" ht="12.75">
      <c r="A36" s="80" t="s">
        <v>73</v>
      </c>
      <c r="B36" s="50"/>
      <c r="C36" s="49" t="s">
        <v>35</v>
      </c>
      <c r="D36" s="49" t="s">
        <v>39</v>
      </c>
      <c r="E36" s="50" t="s">
        <v>102</v>
      </c>
      <c r="F36" s="50"/>
      <c r="G36" s="41">
        <f aca="true" t="shared" si="2" ref="G36:I37">G37</f>
        <v>100</v>
      </c>
      <c r="H36" s="41">
        <f t="shared" si="2"/>
        <v>100</v>
      </c>
      <c r="I36" s="41">
        <f t="shared" si="2"/>
        <v>100</v>
      </c>
    </row>
    <row r="37" spans="1:9" ht="12.75">
      <c r="A37" s="80" t="s">
        <v>61</v>
      </c>
      <c r="B37" s="50"/>
      <c r="C37" s="49" t="s">
        <v>35</v>
      </c>
      <c r="D37" s="49" t="s">
        <v>39</v>
      </c>
      <c r="E37" s="49" t="s">
        <v>87</v>
      </c>
      <c r="F37" s="49" t="s">
        <v>15</v>
      </c>
      <c r="G37" s="41">
        <f t="shared" si="2"/>
        <v>100</v>
      </c>
      <c r="H37" s="41">
        <f t="shared" si="2"/>
        <v>100</v>
      </c>
      <c r="I37" s="41">
        <f t="shared" si="2"/>
        <v>100</v>
      </c>
    </row>
    <row r="38" spans="1:9" ht="12.75">
      <c r="A38" s="80" t="s">
        <v>61</v>
      </c>
      <c r="B38" s="50"/>
      <c r="C38" s="49" t="s">
        <v>35</v>
      </c>
      <c r="D38" s="49" t="s">
        <v>39</v>
      </c>
      <c r="E38" s="49" t="s">
        <v>87</v>
      </c>
      <c r="F38" s="49" t="s">
        <v>62</v>
      </c>
      <c r="G38" s="41">
        <f>'[1]прил9'!C47/1000</f>
        <v>100</v>
      </c>
      <c r="H38" s="41">
        <f>'[1]прил9'!D47/1000</f>
        <v>100</v>
      </c>
      <c r="I38" s="41">
        <f>'[1]прил9'!E47/1000</f>
        <v>100</v>
      </c>
    </row>
    <row r="39" spans="1:9" ht="12.75">
      <c r="A39" s="83" t="s">
        <v>51</v>
      </c>
      <c r="B39" s="50"/>
      <c r="C39" s="90" t="s">
        <v>35</v>
      </c>
      <c r="D39" s="90" t="s">
        <v>52</v>
      </c>
      <c r="E39" s="49"/>
      <c r="F39" s="49"/>
      <c r="G39" s="41">
        <f>G40</f>
        <v>100</v>
      </c>
      <c r="H39" s="41"/>
      <c r="I39" s="41"/>
    </row>
    <row r="40" spans="1:9" ht="12.75">
      <c r="A40" s="80" t="s">
        <v>60</v>
      </c>
      <c r="B40" s="50"/>
      <c r="C40" s="49" t="s">
        <v>35</v>
      </c>
      <c r="D40" s="49" t="s">
        <v>52</v>
      </c>
      <c r="E40" s="50" t="s">
        <v>85</v>
      </c>
      <c r="F40" s="49"/>
      <c r="G40" s="41">
        <f>G41</f>
        <v>100</v>
      </c>
      <c r="H40" s="41"/>
      <c r="I40" s="41"/>
    </row>
    <row r="41" spans="1:9" ht="12.75">
      <c r="A41" s="80" t="s">
        <v>73</v>
      </c>
      <c r="B41" s="50"/>
      <c r="C41" s="49" t="s">
        <v>35</v>
      </c>
      <c r="D41" s="49" t="s">
        <v>52</v>
      </c>
      <c r="E41" s="50" t="s">
        <v>86</v>
      </c>
      <c r="F41" s="49"/>
      <c r="G41" s="41">
        <f>G42</f>
        <v>100</v>
      </c>
      <c r="H41" s="41"/>
      <c r="I41" s="41"/>
    </row>
    <row r="42" spans="1:9" ht="12.75">
      <c r="A42" s="80" t="s">
        <v>73</v>
      </c>
      <c r="B42" s="50"/>
      <c r="C42" s="49" t="s">
        <v>35</v>
      </c>
      <c r="D42" s="49" t="s">
        <v>52</v>
      </c>
      <c r="E42" s="50" t="s">
        <v>102</v>
      </c>
      <c r="F42" s="49"/>
      <c r="G42" s="41">
        <f>G43</f>
        <v>100</v>
      </c>
      <c r="H42" s="41"/>
      <c r="I42" s="41"/>
    </row>
    <row r="43" spans="1:9" ht="12.75">
      <c r="A43" s="80" t="s">
        <v>215</v>
      </c>
      <c r="B43" s="50"/>
      <c r="C43" s="49" t="s">
        <v>35</v>
      </c>
      <c r="D43" s="49" t="s">
        <v>52</v>
      </c>
      <c r="E43" s="50" t="s">
        <v>214</v>
      </c>
      <c r="F43" s="49"/>
      <c r="G43" s="41">
        <f>G44</f>
        <v>100</v>
      </c>
      <c r="H43" s="41"/>
      <c r="I43" s="41"/>
    </row>
    <row r="44" spans="1:9" ht="25.5">
      <c r="A44" s="78" t="s">
        <v>75</v>
      </c>
      <c r="B44" s="50"/>
      <c r="C44" s="49" t="s">
        <v>35</v>
      </c>
      <c r="D44" s="49" t="s">
        <v>52</v>
      </c>
      <c r="E44" s="50" t="s">
        <v>214</v>
      </c>
      <c r="F44" s="49" t="s">
        <v>76</v>
      </c>
      <c r="G44" s="41">
        <v>100</v>
      </c>
      <c r="H44" s="41"/>
      <c r="I44" s="41"/>
    </row>
    <row r="45" spans="1:9" ht="15.75" customHeight="1">
      <c r="A45" s="76" t="s">
        <v>23</v>
      </c>
      <c r="B45" s="40"/>
      <c r="C45" s="37" t="s">
        <v>35</v>
      </c>
      <c r="D45" s="37" t="s">
        <v>40</v>
      </c>
      <c r="E45" s="37"/>
      <c r="F45" s="37"/>
      <c r="G45" s="30">
        <f aca="true" t="shared" si="3" ref="G45:I46">G46</f>
        <v>2952.1</v>
      </c>
      <c r="H45" s="30">
        <f t="shared" si="3"/>
        <v>1137.9</v>
      </c>
      <c r="I45" s="30">
        <f t="shared" si="3"/>
        <v>1151.83</v>
      </c>
    </row>
    <row r="46" spans="1:9" ht="12.75">
      <c r="A46" s="80" t="s">
        <v>60</v>
      </c>
      <c r="B46" s="50"/>
      <c r="C46" s="49" t="s">
        <v>35</v>
      </c>
      <c r="D46" s="49" t="s">
        <v>40</v>
      </c>
      <c r="E46" s="49" t="s">
        <v>85</v>
      </c>
      <c r="F46" s="39"/>
      <c r="G46" s="41">
        <f t="shared" si="3"/>
        <v>2952.1</v>
      </c>
      <c r="H46" s="41">
        <f t="shared" si="3"/>
        <v>1137.9</v>
      </c>
      <c r="I46" s="41">
        <f t="shared" si="3"/>
        <v>1151.83</v>
      </c>
    </row>
    <row r="47" spans="1:9" ht="12.75">
      <c r="A47" s="80" t="s">
        <v>73</v>
      </c>
      <c r="B47" s="50"/>
      <c r="C47" s="49" t="s">
        <v>35</v>
      </c>
      <c r="D47" s="49" t="s">
        <v>40</v>
      </c>
      <c r="E47" s="49" t="s">
        <v>86</v>
      </c>
      <c r="F47" s="39"/>
      <c r="G47" s="41">
        <f>G49+G52+G58+G60+G62+G64+G68+G70+G54+G56+G66</f>
        <v>2952.1</v>
      </c>
      <c r="H47" s="41">
        <f>H49+H52+H58+H60+H62+H64+H68+H70+H54+H56+H66</f>
        <v>1137.9</v>
      </c>
      <c r="I47" s="41">
        <f>I49+I52+I58+I60+I62+I64+I68+I70+I54+I56+I66+0.03</f>
        <v>1151.83</v>
      </c>
    </row>
    <row r="48" spans="1:9" ht="12.75">
      <c r="A48" s="80" t="s">
        <v>73</v>
      </c>
      <c r="B48" s="50"/>
      <c r="C48" s="49" t="s">
        <v>35</v>
      </c>
      <c r="D48" s="49" t="s">
        <v>40</v>
      </c>
      <c r="E48" s="49" t="s">
        <v>102</v>
      </c>
      <c r="F48" s="39"/>
      <c r="G48" s="41">
        <f>G47</f>
        <v>2952.1</v>
      </c>
      <c r="H48" s="41">
        <f>H47</f>
        <v>1137.9</v>
      </c>
      <c r="I48" s="41">
        <f>I47</f>
        <v>1151.83</v>
      </c>
    </row>
    <row r="49" spans="1:9" ht="25.5">
      <c r="A49" s="80" t="s">
        <v>191</v>
      </c>
      <c r="B49" s="50"/>
      <c r="C49" s="53" t="s">
        <v>35</v>
      </c>
      <c r="D49" s="53" t="s">
        <v>40</v>
      </c>
      <c r="E49" s="53" t="s">
        <v>88</v>
      </c>
      <c r="F49" s="54"/>
      <c r="G49" s="41">
        <f>G50+G51</f>
        <v>190.6</v>
      </c>
      <c r="H49" s="41">
        <f>H50+H51</f>
        <v>128</v>
      </c>
      <c r="I49" s="41">
        <f>I50+I51</f>
        <v>128</v>
      </c>
    </row>
    <row r="50" spans="1:9" ht="25.5">
      <c r="A50" s="78" t="s">
        <v>75</v>
      </c>
      <c r="B50" s="54"/>
      <c r="C50" s="53" t="s">
        <v>35</v>
      </c>
      <c r="D50" s="53" t="s">
        <v>40</v>
      </c>
      <c r="E50" s="53" t="s">
        <v>88</v>
      </c>
      <c r="F50" s="54">
        <v>240</v>
      </c>
      <c r="G50" s="41">
        <f>128+31.6+31</f>
        <v>190.6</v>
      </c>
      <c r="H50" s="41">
        <v>128</v>
      </c>
      <c r="I50" s="41">
        <v>128</v>
      </c>
    </row>
    <row r="51" spans="1:9" ht="12.75">
      <c r="A51" s="81" t="s">
        <v>74</v>
      </c>
      <c r="B51" s="54"/>
      <c r="C51" s="53" t="s">
        <v>35</v>
      </c>
      <c r="D51" s="53" t="s">
        <v>40</v>
      </c>
      <c r="E51" s="53" t="s">
        <v>88</v>
      </c>
      <c r="F51" s="54">
        <v>830</v>
      </c>
      <c r="G51" s="41"/>
      <c r="H51" s="41">
        <v>0</v>
      </c>
      <c r="I51" s="41">
        <v>0</v>
      </c>
    </row>
    <row r="52" spans="1:9" ht="12.75">
      <c r="A52" s="78" t="s">
        <v>49</v>
      </c>
      <c r="B52" s="40"/>
      <c r="C52" s="39" t="s">
        <v>35</v>
      </c>
      <c r="D52" s="39" t="s">
        <v>40</v>
      </c>
      <c r="E52" s="53" t="s">
        <v>89</v>
      </c>
      <c r="F52" s="54"/>
      <c r="G52" s="41">
        <f>G53</f>
        <v>1840</v>
      </c>
      <c r="H52" s="41">
        <f>H53</f>
        <v>200</v>
      </c>
      <c r="I52" s="41">
        <f>I53</f>
        <v>200</v>
      </c>
    </row>
    <row r="53" spans="1:9" ht="25.5">
      <c r="A53" s="78" t="s">
        <v>75</v>
      </c>
      <c r="B53" s="40"/>
      <c r="C53" s="39" t="s">
        <v>35</v>
      </c>
      <c r="D53" s="39" t="s">
        <v>40</v>
      </c>
      <c r="E53" s="53" t="s">
        <v>89</v>
      </c>
      <c r="F53" s="54">
        <v>240</v>
      </c>
      <c r="G53" s="41">
        <f>200+700+100+40+800</f>
        <v>1840</v>
      </c>
      <c r="H53" s="41">
        <v>200</v>
      </c>
      <c r="I53" s="41">
        <v>200</v>
      </c>
    </row>
    <row r="54" spans="1:9" ht="17.25" customHeight="1">
      <c r="A54" s="78" t="s">
        <v>192</v>
      </c>
      <c r="B54" s="61"/>
      <c r="C54" s="39" t="s">
        <v>35</v>
      </c>
      <c r="D54" s="39" t="s">
        <v>40</v>
      </c>
      <c r="E54" s="53" t="s">
        <v>90</v>
      </c>
      <c r="F54" s="54"/>
      <c r="G54" s="41">
        <f>G55</f>
        <v>280</v>
      </c>
      <c r="H54" s="41">
        <f>H55</f>
        <v>100</v>
      </c>
      <c r="I54" s="41">
        <f>I55</f>
        <v>100</v>
      </c>
    </row>
    <row r="55" spans="1:9" ht="25.5">
      <c r="A55" s="78" t="s">
        <v>75</v>
      </c>
      <c r="B55" s="61"/>
      <c r="C55" s="39" t="s">
        <v>35</v>
      </c>
      <c r="D55" s="39" t="s">
        <v>40</v>
      </c>
      <c r="E55" s="53" t="s">
        <v>90</v>
      </c>
      <c r="F55" s="54">
        <v>240</v>
      </c>
      <c r="G55" s="41">
        <f>60+70+150</f>
        <v>280</v>
      </c>
      <c r="H55" s="41">
        <v>100</v>
      </c>
      <c r="I55" s="41">
        <v>100</v>
      </c>
    </row>
    <row r="56" spans="1:9" ht="25.5">
      <c r="A56" s="78" t="s">
        <v>182</v>
      </c>
      <c r="B56" s="61"/>
      <c r="C56" s="39" t="s">
        <v>35</v>
      </c>
      <c r="D56" s="39" t="s">
        <v>40</v>
      </c>
      <c r="E56" s="53" t="s">
        <v>181</v>
      </c>
      <c r="F56" s="54"/>
      <c r="G56" s="41">
        <f>G57</f>
        <v>80</v>
      </c>
      <c r="H56" s="41">
        <f>H57</f>
        <v>50</v>
      </c>
      <c r="I56" s="41">
        <f>I57</f>
        <v>50</v>
      </c>
    </row>
    <row r="57" spans="1:9" ht="25.5">
      <c r="A57" s="78" t="s">
        <v>75</v>
      </c>
      <c r="B57" s="40"/>
      <c r="C57" s="39" t="s">
        <v>35</v>
      </c>
      <c r="D57" s="39" t="s">
        <v>40</v>
      </c>
      <c r="E57" s="53" t="s">
        <v>181</v>
      </c>
      <c r="F57" s="54">
        <v>240</v>
      </c>
      <c r="G57" s="41">
        <f>50+30</f>
        <v>80</v>
      </c>
      <c r="H57" s="41">
        <f>'[1]прил9'!F61/1000</f>
        <v>50</v>
      </c>
      <c r="I57" s="41">
        <v>50</v>
      </c>
    </row>
    <row r="58" spans="1:9" ht="13.5" customHeight="1" hidden="1">
      <c r="A58" s="78" t="s">
        <v>193</v>
      </c>
      <c r="B58" s="40"/>
      <c r="C58" s="39" t="s">
        <v>35</v>
      </c>
      <c r="D58" s="39" t="s">
        <v>40</v>
      </c>
      <c r="E58" s="53" t="s">
        <v>91</v>
      </c>
      <c r="F58" s="54"/>
      <c r="G58" s="41">
        <f>G59</f>
        <v>0</v>
      </c>
      <c r="H58" s="41">
        <f>H59</f>
        <v>0</v>
      </c>
      <c r="I58" s="41">
        <f>I59</f>
        <v>0</v>
      </c>
    </row>
    <row r="59" spans="1:9" ht="30" customHeight="1" hidden="1">
      <c r="A59" s="78" t="s">
        <v>75</v>
      </c>
      <c r="B59" s="40"/>
      <c r="C59" s="39" t="s">
        <v>35</v>
      </c>
      <c r="D59" s="39" t="s">
        <v>40</v>
      </c>
      <c r="E59" s="53" t="s">
        <v>91</v>
      </c>
      <c r="F59" s="54">
        <v>240</v>
      </c>
      <c r="G59" s="41"/>
      <c r="H59" s="41"/>
      <c r="I59" s="41"/>
    </row>
    <row r="60" spans="1:9" ht="27" customHeight="1">
      <c r="A60" s="78" t="s">
        <v>63</v>
      </c>
      <c r="B60" s="40"/>
      <c r="C60" s="39" t="s">
        <v>35</v>
      </c>
      <c r="D60" s="39" t="s">
        <v>40</v>
      </c>
      <c r="E60" s="53" t="s">
        <v>92</v>
      </c>
      <c r="F60" s="54"/>
      <c r="G60" s="41">
        <f>G61</f>
        <v>7.8</v>
      </c>
      <c r="H60" s="41">
        <f>H61</f>
        <v>8.1</v>
      </c>
      <c r="I60" s="41">
        <f>I61</f>
        <v>8.4</v>
      </c>
    </row>
    <row r="61" spans="1:9" ht="12.75">
      <c r="A61" s="81" t="s">
        <v>74</v>
      </c>
      <c r="B61" s="40"/>
      <c r="C61" s="39" t="s">
        <v>35</v>
      </c>
      <c r="D61" s="39" t="s">
        <v>40</v>
      </c>
      <c r="E61" s="53" t="s">
        <v>92</v>
      </c>
      <c r="F61" s="54">
        <v>850</v>
      </c>
      <c r="G61" s="41">
        <v>7.8</v>
      </c>
      <c r="H61" s="41">
        <v>8.1</v>
      </c>
      <c r="I61" s="41">
        <v>8.4</v>
      </c>
    </row>
    <row r="62" spans="1:9" ht="25.5">
      <c r="A62" s="78" t="s">
        <v>64</v>
      </c>
      <c r="B62" s="40"/>
      <c r="C62" s="39" t="s">
        <v>35</v>
      </c>
      <c r="D62" s="39" t="s">
        <v>40</v>
      </c>
      <c r="E62" s="53" t="s">
        <v>93</v>
      </c>
      <c r="F62" s="54"/>
      <c r="G62" s="41">
        <f>G63</f>
        <v>343.6</v>
      </c>
      <c r="H62" s="41">
        <f>H63</f>
        <v>406.4</v>
      </c>
      <c r="I62" s="41">
        <f>I63</f>
        <v>420</v>
      </c>
    </row>
    <row r="63" spans="1:9" ht="25.5">
      <c r="A63" s="78" t="s">
        <v>75</v>
      </c>
      <c r="B63" s="40"/>
      <c r="C63" s="39" t="s">
        <v>35</v>
      </c>
      <c r="D63" s="39" t="s">
        <v>40</v>
      </c>
      <c r="E63" s="53" t="s">
        <v>93</v>
      </c>
      <c r="F63" s="54">
        <v>240</v>
      </c>
      <c r="G63" s="41">
        <v>343.6</v>
      </c>
      <c r="H63" s="41">
        <v>406.4</v>
      </c>
      <c r="I63" s="41">
        <v>420</v>
      </c>
    </row>
    <row r="64" spans="1:9" ht="51">
      <c r="A64" s="81" t="s">
        <v>194</v>
      </c>
      <c r="B64" s="40"/>
      <c r="C64" s="39" t="s">
        <v>35</v>
      </c>
      <c r="D64" s="39" t="s">
        <v>40</v>
      </c>
      <c r="E64" s="53" t="s">
        <v>96</v>
      </c>
      <c r="F64" s="54"/>
      <c r="G64" s="41">
        <f>G65</f>
        <v>25.5</v>
      </c>
      <c r="H64" s="41">
        <f>H65</f>
        <v>25.5</v>
      </c>
      <c r="I64" s="41">
        <f>I65</f>
        <v>25.5</v>
      </c>
    </row>
    <row r="65" spans="1:9" ht="12.75">
      <c r="A65" s="78" t="s">
        <v>55</v>
      </c>
      <c r="B65" s="40"/>
      <c r="C65" s="39" t="s">
        <v>35</v>
      </c>
      <c r="D65" s="39" t="s">
        <v>40</v>
      </c>
      <c r="E65" s="53" t="s">
        <v>96</v>
      </c>
      <c r="F65" s="54">
        <v>540</v>
      </c>
      <c r="G65" s="41">
        <f>'[1]прил9'!E57/1000</f>
        <v>25.5</v>
      </c>
      <c r="H65" s="41">
        <f>'[1]прил9'!F57/1000</f>
        <v>25.5</v>
      </c>
      <c r="I65" s="41">
        <f>'[1]прил9'!G57/1000</f>
        <v>25.5</v>
      </c>
    </row>
    <row r="66" spans="1:9" ht="12.75">
      <c r="A66" s="78" t="s">
        <v>236</v>
      </c>
      <c r="B66" s="40"/>
      <c r="C66" s="39" t="s">
        <v>35</v>
      </c>
      <c r="D66" s="39" t="s">
        <v>40</v>
      </c>
      <c r="E66" s="53" t="s">
        <v>237</v>
      </c>
      <c r="F66" s="54"/>
      <c r="G66" s="41">
        <f>G67</f>
        <v>174.60000000000002</v>
      </c>
      <c r="H66" s="41">
        <f>H67</f>
        <v>209.9</v>
      </c>
      <c r="I66" s="41">
        <f>I67</f>
        <v>209.9</v>
      </c>
    </row>
    <row r="67" spans="1:9" ht="12.75">
      <c r="A67" s="78" t="s">
        <v>55</v>
      </c>
      <c r="B67" s="40"/>
      <c r="C67" s="39" t="s">
        <v>35</v>
      </c>
      <c r="D67" s="39" t="s">
        <v>40</v>
      </c>
      <c r="E67" s="53" t="s">
        <v>237</v>
      </c>
      <c r="F67" s="54">
        <v>540</v>
      </c>
      <c r="G67" s="41">
        <f>209.9-35.3</f>
        <v>174.60000000000002</v>
      </c>
      <c r="H67" s="41">
        <v>209.9</v>
      </c>
      <c r="I67" s="41">
        <v>209.9</v>
      </c>
    </row>
    <row r="68" spans="1:9" ht="12.75">
      <c r="A68" s="78" t="s">
        <v>66</v>
      </c>
      <c r="B68" s="40"/>
      <c r="C68" s="39" t="s">
        <v>35</v>
      </c>
      <c r="D68" s="39" t="s">
        <v>40</v>
      </c>
      <c r="E68" s="53" t="s">
        <v>95</v>
      </c>
      <c r="F68" s="54"/>
      <c r="G68" s="41">
        <f>G69</f>
        <v>10</v>
      </c>
      <c r="H68" s="41">
        <f>H69</f>
        <v>10</v>
      </c>
      <c r="I68" s="41">
        <f>I69</f>
        <v>10</v>
      </c>
    </row>
    <row r="69" spans="1:9" ht="25.5">
      <c r="A69" s="78" t="s">
        <v>75</v>
      </c>
      <c r="B69" s="40"/>
      <c r="C69" s="39" t="s">
        <v>35</v>
      </c>
      <c r="D69" s="39" t="s">
        <v>40</v>
      </c>
      <c r="E69" s="53" t="s">
        <v>95</v>
      </c>
      <c r="F69" s="54">
        <v>240</v>
      </c>
      <c r="G69" s="41">
        <v>10</v>
      </c>
      <c r="H69" s="41">
        <v>10</v>
      </c>
      <c r="I69" s="41">
        <v>10</v>
      </c>
    </row>
    <row r="70" spans="1:9" ht="25.5" hidden="1">
      <c r="A70" s="78" t="s">
        <v>65</v>
      </c>
      <c r="B70" s="40"/>
      <c r="C70" s="39" t="s">
        <v>35</v>
      </c>
      <c r="D70" s="39" t="s">
        <v>40</v>
      </c>
      <c r="E70" s="53" t="s">
        <v>94</v>
      </c>
      <c r="F70" s="54"/>
      <c r="G70" s="41">
        <f>G71</f>
        <v>0</v>
      </c>
      <c r="H70" s="41">
        <f>H71</f>
        <v>0</v>
      </c>
      <c r="I70" s="41">
        <f>I71</f>
        <v>0</v>
      </c>
    </row>
    <row r="71" spans="1:9" ht="25.5" hidden="1">
      <c r="A71" s="78" t="s">
        <v>75</v>
      </c>
      <c r="B71" s="40"/>
      <c r="C71" s="39" t="s">
        <v>35</v>
      </c>
      <c r="D71" s="39" t="s">
        <v>40</v>
      </c>
      <c r="E71" s="53" t="s">
        <v>94</v>
      </c>
      <c r="F71" s="54">
        <v>240</v>
      </c>
      <c r="G71" s="41"/>
      <c r="H71" s="41"/>
      <c r="I71" s="41"/>
    </row>
    <row r="72" spans="1:9" ht="12.75" hidden="1">
      <c r="A72" s="76" t="s">
        <v>13</v>
      </c>
      <c r="B72" s="32">
        <v>911</v>
      </c>
      <c r="C72" s="62" t="s">
        <v>41</v>
      </c>
      <c r="D72" s="62" t="s">
        <v>36</v>
      </c>
      <c r="E72" s="62"/>
      <c r="F72" s="62"/>
      <c r="G72" s="63">
        <f aca="true" t="shared" si="4" ref="G72:I75">SUM(G73)</f>
        <v>0</v>
      </c>
      <c r="H72" s="63">
        <f t="shared" si="4"/>
        <v>0</v>
      </c>
      <c r="I72" s="63">
        <f t="shared" si="4"/>
        <v>0</v>
      </c>
    </row>
    <row r="73" spans="1:9" ht="12.75" hidden="1">
      <c r="A73" s="78" t="s">
        <v>19</v>
      </c>
      <c r="B73" s="64"/>
      <c r="C73" s="39" t="s">
        <v>41</v>
      </c>
      <c r="D73" s="39" t="s">
        <v>37</v>
      </c>
      <c r="E73" s="39"/>
      <c r="F73" s="39"/>
      <c r="G73" s="41">
        <f t="shared" si="4"/>
        <v>0</v>
      </c>
      <c r="H73" s="41">
        <f t="shared" si="4"/>
        <v>0</v>
      </c>
      <c r="I73" s="41">
        <f t="shared" si="4"/>
        <v>0</v>
      </c>
    </row>
    <row r="74" spans="1:9" ht="12.75" hidden="1">
      <c r="A74" s="80" t="s">
        <v>60</v>
      </c>
      <c r="B74" s="50"/>
      <c r="C74" s="39" t="s">
        <v>41</v>
      </c>
      <c r="D74" s="39" t="s">
        <v>37</v>
      </c>
      <c r="E74" s="50" t="s">
        <v>85</v>
      </c>
      <c r="F74" s="39"/>
      <c r="G74" s="41">
        <f t="shared" si="4"/>
        <v>0</v>
      </c>
      <c r="H74" s="41">
        <f t="shared" si="4"/>
        <v>0</v>
      </c>
      <c r="I74" s="41">
        <f t="shared" si="4"/>
        <v>0</v>
      </c>
    </row>
    <row r="75" spans="1:9" ht="12.75" hidden="1">
      <c r="A75" s="80" t="s">
        <v>73</v>
      </c>
      <c r="B75" s="44"/>
      <c r="C75" s="39" t="s">
        <v>41</v>
      </c>
      <c r="D75" s="39" t="s">
        <v>37</v>
      </c>
      <c r="E75" s="50" t="s">
        <v>86</v>
      </c>
      <c r="F75" s="39"/>
      <c r="G75" s="41">
        <f t="shared" si="4"/>
        <v>0</v>
      </c>
      <c r="H75" s="41">
        <f t="shared" si="4"/>
        <v>0</v>
      </c>
      <c r="I75" s="41">
        <f t="shared" si="4"/>
        <v>0</v>
      </c>
    </row>
    <row r="76" spans="1:9" ht="28.5" customHeight="1" hidden="1">
      <c r="A76" s="78" t="s">
        <v>32</v>
      </c>
      <c r="B76" s="65"/>
      <c r="C76" s="39" t="s">
        <v>41</v>
      </c>
      <c r="D76" s="39" t="s">
        <v>37</v>
      </c>
      <c r="E76" s="54" t="s">
        <v>97</v>
      </c>
      <c r="F76" s="66"/>
      <c r="G76" s="41">
        <f>G77</f>
        <v>0</v>
      </c>
      <c r="H76" s="41">
        <f>H77</f>
        <v>0</v>
      </c>
      <c r="I76" s="41">
        <f>I77</f>
        <v>0</v>
      </c>
    </row>
    <row r="77" spans="1:9" ht="15" customHeight="1" hidden="1">
      <c r="A77" s="79" t="s">
        <v>77</v>
      </c>
      <c r="B77" s="65"/>
      <c r="C77" s="39" t="s">
        <v>41</v>
      </c>
      <c r="D77" s="39" t="s">
        <v>37</v>
      </c>
      <c r="E77" s="50" t="s">
        <v>97</v>
      </c>
      <c r="F77" s="54">
        <v>120</v>
      </c>
      <c r="G77" s="41"/>
      <c r="H77" s="41"/>
      <c r="I77" s="41"/>
    </row>
    <row r="78" spans="1:9" ht="25.5" hidden="1">
      <c r="A78" s="78" t="s">
        <v>75</v>
      </c>
      <c r="B78" s="65"/>
      <c r="C78" s="39" t="s">
        <v>41</v>
      </c>
      <c r="D78" s="39" t="s">
        <v>37</v>
      </c>
      <c r="E78" s="50" t="s">
        <v>97</v>
      </c>
      <c r="F78" s="54">
        <v>240</v>
      </c>
      <c r="G78" s="41"/>
      <c r="H78" s="41"/>
      <c r="I78" s="41"/>
    </row>
    <row r="79" spans="1:9" ht="12.75">
      <c r="A79" s="76" t="s">
        <v>13</v>
      </c>
      <c r="B79" s="32">
        <v>911</v>
      </c>
      <c r="C79" s="62" t="s">
        <v>41</v>
      </c>
      <c r="D79" s="62" t="s">
        <v>36</v>
      </c>
      <c r="E79" s="62"/>
      <c r="F79" s="62"/>
      <c r="G79" s="63">
        <f aca="true" t="shared" si="5" ref="G79:I81">SUM(G80)</f>
        <v>297.4</v>
      </c>
      <c r="H79" s="63">
        <f t="shared" si="5"/>
        <v>297.4</v>
      </c>
      <c r="I79" s="63">
        <f t="shared" si="5"/>
        <v>297.4</v>
      </c>
    </row>
    <row r="80" spans="1:9" ht="12.75">
      <c r="A80" s="78" t="s">
        <v>19</v>
      </c>
      <c r="B80" s="101"/>
      <c r="C80" s="42" t="s">
        <v>41</v>
      </c>
      <c r="D80" s="42" t="s">
        <v>37</v>
      </c>
      <c r="E80" s="42"/>
      <c r="F80" s="42"/>
      <c r="G80" s="71">
        <f t="shared" si="5"/>
        <v>297.4</v>
      </c>
      <c r="H80" s="71">
        <f t="shared" si="5"/>
        <v>297.4</v>
      </c>
      <c r="I80" s="71">
        <f t="shared" si="5"/>
        <v>297.4</v>
      </c>
    </row>
    <row r="81" spans="1:9" ht="12.75">
      <c r="A81" s="80" t="s">
        <v>60</v>
      </c>
      <c r="B81" s="50"/>
      <c r="C81" s="42" t="s">
        <v>41</v>
      </c>
      <c r="D81" s="42" t="s">
        <v>37</v>
      </c>
      <c r="E81" s="50" t="s">
        <v>85</v>
      </c>
      <c r="F81" s="42"/>
      <c r="G81" s="71">
        <f t="shared" si="5"/>
        <v>297.4</v>
      </c>
      <c r="H81" s="71">
        <f t="shared" si="5"/>
        <v>297.4</v>
      </c>
      <c r="I81" s="71">
        <f t="shared" si="5"/>
        <v>297.4</v>
      </c>
    </row>
    <row r="82" spans="1:9" ht="12.75">
      <c r="A82" s="80" t="s">
        <v>73</v>
      </c>
      <c r="B82" s="38"/>
      <c r="C82" s="42" t="s">
        <v>41</v>
      </c>
      <c r="D82" s="42" t="s">
        <v>37</v>
      </c>
      <c r="E82" s="50" t="s">
        <v>86</v>
      </c>
      <c r="F82" s="42"/>
      <c r="G82" s="71">
        <f>G83</f>
        <v>297.4</v>
      </c>
      <c r="H82" s="71">
        <f>H83</f>
        <v>297.4</v>
      </c>
      <c r="I82" s="71">
        <f>I83</f>
        <v>297.4</v>
      </c>
    </row>
    <row r="83" spans="1:9" ht="25.5">
      <c r="A83" s="78" t="s">
        <v>32</v>
      </c>
      <c r="B83" s="65"/>
      <c r="C83" s="42" t="s">
        <v>41</v>
      </c>
      <c r="D83" s="42" t="s">
        <v>37</v>
      </c>
      <c r="E83" s="54" t="s">
        <v>97</v>
      </c>
      <c r="F83" s="66"/>
      <c r="G83" s="71">
        <f>SUM(G84:G85)</f>
        <v>297.4</v>
      </c>
      <c r="H83" s="71">
        <f>SUM(H84:H85)</f>
        <v>297.4</v>
      </c>
      <c r="I83" s="71">
        <f>SUM(I84:I85)</f>
        <v>297.4</v>
      </c>
    </row>
    <row r="84" spans="1:9" ht="25.5">
      <c r="A84" s="79" t="s">
        <v>77</v>
      </c>
      <c r="B84" s="65"/>
      <c r="C84" s="42" t="s">
        <v>41</v>
      </c>
      <c r="D84" s="42" t="s">
        <v>37</v>
      </c>
      <c r="E84" s="50" t="s">
        <v>97</v>
      </c>
      <c r="F84" s="54">
        <v>120</v>
      </c>
      <c r="G84" s="71">
        <f>195.6+59.1</f>
        <v>254.7</v>
      </c>
      <c r="H84" s="71">
        <f>195.6+59.1</f>
        <v>254.7</v>
      </c>
      <c r="I84" s="71">
        <f>195.6+59.1</f>
        <v>254.7</v>
      </c>
    </row>
    <row r="85" spans="1:9" ht="25.5">
      <c r="A85" s="78" t="s">
        <v>75</v>
      </c>
      <c r="B85" s="65"/>
      <c r="C85" s="42" t="s">
        <v>41</v>
      </c>
      <c r="D85" s="42" t="s">
        <v>37</v>
      </c>
      <c r="E85" s="50" t="s">
        <v>97</v>
      </c>
      <c r="F85" s="54">
        <v>240</v>
      </c>
      <c r="G85" s="71">
        <f>16.9+25.8</f>
        <v>42.7</v>
      </c>
      <c r="H85" s="71">
        <f>31.1+11.6</f>
        <v>42.7</v>
      </c>
      <c r="I85" s="71">
        <v>42.7</v>
      </c>
    </row>
    <row r="86" spans="1:9" ht="29.25">
      <c r="A86" s="77" t="s">
        <v>31</v>
      </c>
      <c r="B86" s="32">
        <v>911</v>
      </c>
      <c r="C86" s="37" t="s">
        <v>37</v>
      </c>
      <c r="D86" s="37" t="s">
        <v>36</v>
      </c>
      <c r="E86" s="37"/>
      <c r="F86" s="37"/>
      <c r="G86" s="30">
        <f>G98+G114+G87</f>
        <v>476.5</v>
      </c>
      <c r="H86" s="30">
        <f>H98+H114+H87</f>
        <v>83.9</v>
      </c>
      <c r="I86" s="30">
        <f>I98+I114+I87</f>
        <v>86</v>
      </c>
    </row>
    <row r="87" spans="1:9" ht="38.25">
      <c r="A87" s="76" t="s">
        <v>30</v>
      </c>
      <c r="B87" s="191"/>
      <c r="C87" s="192" t="s">
        <v>37</v>
      </c>
      <c r="D87" s="201" t="s">
        <v>42</v>
      </c>
      <c r="E87" s="192"/>
      <c r="F87" s="192"/>
      <c r="G87" s="194">
        <f>G93+G88</f>
        <v>184.8</v>
      </c>
      <c r="H87" s="194">
        <f>H88</f>
        <v>80.4</v>
      </c>
      <c r="I87" s="194">
        <f>I88</f>
        <v>82.5</v>
      </c>
    </row>
    <row r="88" spans="1:9" ht="38.25">
      <c r="A88" s="195" t="s">
        <v>98</v>
      </c>
      <c r="B88" s="196"/>
      <c r="C88" s="192" t="s">
        <v>37</v>
      </c>
      <c r="D88" s="201" t="s">
        <v>42</v>
      </c>
      <c r="E88" s="197" t="s">
        <v>99</v>
      </c>
      <c r="F88" s="192"/>
      <c r="G88" s="194">
        <f aca="true" t="shared" si="6" ref="G88:I89">G89</f>
        <v>174.8</v>
      </c>
      <c r="H88" s="194">
        <f t="shared" si="6"/>
        <v>80.4</v>
      </c>
      <c r="I88" s="194">
        <f t="shared" si="6"/>
        <v>82.5</v>
      </c>
    </row>
    <row r="89" spans="1:9" ht="38.25">
      <c r="A89" s="195" t="s">
        <v>195</v>
      </c>
      <c r="B89" s="196"/>
      <c r="C89" s="192" t="s">
        <v>37</v>
      </c>
      <c r="D89" s="201" t="s">
        <v>42</v>
      </c>
      <c r="E89" s="197" t="s">
        <v>100</v>
      </c>
      <c r="F89" s="192"/>
      <c r="G89" s="194">
        <f t="shared" si="6"/>
        <v>174.8</v>
      </c>
      <c r="H89" s="194">
        <f t="shared" si="6"/>
        <v>80.4</v>
      </c>
      <c r="I89" s="194">
        <f t="shared" si="6"/>
        <v>82.5</v>
      </c>
    </row>
    <row r="90" spans="1:9" ht="51">
      <c r="A90" s="195" t="s">
        <v>173</v>
      </c>
      <c r="B90" s="191"/>
      <c r="C90" s="192" t="s">
        <v>37</v>
      </c>
      <c r="D90" s="201" t="s">
        <v>42</v>
      </c>
      <c r="E90" s="197" t="s">
        <v>101</v>
      </c>
      <c r="F90" s="192"/>
      <c r="G90" s="194">
        <f>SUM(G92)</f>
        <v>174.8</v>
      </c>
      <c r="H90" s="194">
        <f>SUM(H92)</f>
        <v>80.4</v>
      </c>
      <c r="I90" s="194">
        <f>SUM(I92)</f>
        <v>82.5</v>
      </c>
    </row>
    <row r="91" spans="1:9" ht="12.75">
      <c r="A91" s="195" t="s">
        <v>156</v>
      </c>
      <c r="B91" s="191"/>
      <c r="C91" s="192" t="s">
        <v>37</v>
      </c>
      <c r="D91" s="201" t="s">
        <v>42</v>
      </c>
      <c r="E91" s="197" t="s">
        <v>128</v>
      </c>
      <c r="F91" s="192"/>
      <c r="G91" s="194">
        <f>G92</f>
        <v>174.8</v>
      </c>
      <c r="H91" s="194">
        <f>H92</f>
        <v>80.4</v>
      </c>
      <c r="I91" s="194">
        <f>I92</f>
        <v>82.5</v>
      </c>
    </row>
    <row r="92" spans="1:9" ht="25.5">
      <c r="A92" s="198" t="s">
        <v>75</v>
      </c>
      <c r="B92" s="191"/>
      <c r="C92" s="192" t="s">
        <v>37</v>
      </c>
      <c r="D92" s="201" t="s">
        <v>42</v>
      </c>
      <c r="E92" s="197" t="s">
        <v>128</v>
      </c>
      <c r="F92" s="199" t="s">
        <v>76</v>
      </c>
      <c r="G92" s="194">
        <v>174.8</v>
      </c>
      <c r="H92" s="194">
        <v>80.4</v>
      </c>
      <c r="I92" s="194">
        <v>82.5</v>
      </c>
    </row>
    <row r="93" spans="1:9" ht="12.75">
      <c r="A93" s="195" t="s">
        <v>60</v>
      </c>
      <c r="B93" s="196"/>
      <c r="C93" s="192" t="s">
        <v>37</v>
      </c>
      <c r="D93" s="201" t="s">
        <v>42</v>
      </c>
      <c r="E93" s="202" t="s">
        <v>85</v>
      </c>
      <c r="F93" s="201"/>
      <c r="G93" s="203">
        <f>G94</f>
        <v>10</v>
      </c>
      <c r="H93" s="203"/>
      <c r="I93" s="203"/>
    </row>
    <row r="94" spans="1:9" ht="12.75">
      <c r="A94" s="195" t="s">
        <v>73</v>
      </c>
      <c r="B94" s="196"/>
      <c r="C94" s="192" t="s">
        <v>37</v>
      </c>
      <c r="D94" s="201" t="s">
        <v>42</v>
      </c>
      <c r="E94" s="202" t="s">
        <v>86</v>
      </c>
      <c r="F94" s="201"/>
      <c r="G94" s="203">
        <f>G95</f>
        <v>10</v>
      </c>
      <c r="H94" s="203"/>
      <c r="I94" s="203"/>
    </row>
    <row r="95" spans="1:9" ht="12.75">
      <c r="A95" s="195" t="s">
        <v>73</v>
      </c>
      <c r="B95" s="196"/>
      <c r="C95" s="192" t="s">
        <v>37</v>
      </c>
      <c r="D95" s="201" t="s">
        <v>42</v>
      </c>
      <c r="E95" s="202" t="s">
        <v>102</v>
      </c>
      <c r="F95" s="201"/>
      <c r="G95" s="203">
        <f>G96</f>
        <v>10</v>
      </c>
      <c r="H95" s="203"/>
      <c r="I95" s="203"/>
    </row>
    <row r="96" spans="1:9" ht="12.75">
      <c r="A96" s="195" t="s">
        <v>156</v>
      </c>
      <c r="B96" s="204"/>
      <c r="C96" s="192" t="s">
        <v>37</v>
      </c>
      <c r="D96" s="201" t="s">
        <v>42</v>
      </c>
      <c r="E96" s="197" t="s">
        <v>307</v>
      </c>
      <c r="F96" s="201"/>
      <c r="G96" s="203">
        <f>G97</f>
        <v>10</v>
      </c>
      <c r="H96" s="203"/>
      <c r="I96" s="203"/>
    </row>
    <row r="97" spans="1:9" ht="12.75">
      <c r="A97" s="81" t="s">
        <v>74</v>
      </c>
      <c r="B97" s="204"/>
      <c r="C97" s="192" t="s">
        <v>37</v>
      </c>
      <c r="D97" s="201" t="s">
        <v>42</v>
      </c>
      <c r="E97" s="197" t="s">
        <v>307</v>
      </c>
      <c r="F97" s="205" t="s">
        <v>183</v>
      </c>
      <c r="G97" s="203">
        <v>10</v>
      </c>
      <c r="H97" s="203"/>
      <c r="I97" s="203"/>
    </row>
    <row r="98" spans="1:9" ht="18.75" customHeight="1">
      <c r="A98" s="190" t="s">
        <v>312</v>
      </c>
      <c r="B98" s="191"/>
      <c r="C98" s="192" t="s">
        <v>37</v>
      </c>
      <c r="D98" s="193" t="s">
        <v>46</v>
      </c>
      <c r="E98" s="192"/>
      <c r="F98" s="192"/>
      <c r="G98" s="194">
        <f>G99+G104+G109</f>
        <v>288.2</v>
      </c>
      <c r="H98" s="194">
        <f>H99+H104</f>
        <v>0</v>
      </c>
      <c r="I98" s="194">
        <f>I99+I104</f>
        <v>0</v>
      </c>
    </row>
    <row r="99" spans="1:9" ht="38.25">
      <c r="A99" s="195" t="s">
        <v>98</v>
      </c>
      <c r="B99" s="196"/>
      <c r="C99" s="192" t="s">
        <v>37</v>
      </c>
      <c r="D99" s="193" t="s">
        <v>46</v>
      </c>
      <c r="E99" s="197" t="s">
        <v>99</v>
      </c>
      <c r="F99" s="192"/>
      <c r="G99" s="194">
        <f aca="true" t="shared" si="7" ref="G99:I100">G100</f>
        <v>278.2</v>
      </c>
      <c r="H99" s="194">
        <f t="shared" si="7"/>
        <v>0</v>
      </c>
      <c r="I99" s="194">
        <f t="shared" si="7"/>
        <v>0</v>
      </c>
    </row>
    <row r="100" spans="1:9" ht="30" customHeight="1">
      <c r="A100" s="195" t="s">
        <v>195</v>
      </c>
      <c r="B100" s="196"/>
      <c r="C100" s="192" t="s">
        <v>37</v>
      </c>
      <c r="D100" s="193" t="s">
        <v>46</v>
      </c>
      <c r="E100" s="197" t="s">
        <v>100</v>
      </c>
      <c r="F100" s="192"/>
      <c r="G100" s="194">
        <f t="shared" si="7"/>
        <v>278.2</v>
      </c>
      <c r="H100" s="194">
        <f t="shared" si="7"/>
        <v>0</v>
      </c>
      <c r="I100" s="194">
        <f t="shared" si="7"/>
        <v>0</v>
      </c>
    </row>
    <row r="101" spans="1:9" ht="51">
      <c r="A101" s="195" t="s">
        <v>173</v>
      </c>
      <c r="B101" s="191"/>
      <c r="C101" s="192" t="s">
        <v>37</v>
      </c>
      <c r="D101" s="193" t="s">
        <v>46</v>
      </c>
      <c r="E101" s="197" t="s">
        <v>101</v>
      </c>
      <c r="F101" s="192"/>
      <c r="G101" s="194">
        <f>SUM(G103)</f>
        <v>278.2</v>
      </c>
      <c r="H101" s="194">
        <f>SUM(H103)</f>
        <v>0</v>
      </c>
      <c r="I101" s="194">
        <f>SUM(I103)</f>
        <v>0</v>
      </c>
    </row>
    <row r="102" spans="1:9" ht="12.75">
      <c r="A102" s="195" t="s">
        <v>156</v>
      </c>
      <c r="B102" s="191"/>
      <c r="C102" s="192" t="s">
        <v>37</v>
      </c>
      <c r="D102" s="193" t="s">
        <v>46</v>
      </c>
      <c r="E102" s="197" t="s">
        <v>128</v>
      </c>
      <c r="F102" s="192"/>
      <c r="G102" s="194">
        <f>G103</f>
        <v>278.2</v>
      </c>
      <c r="H102" s="194">
        <f>H103</f>
        <v>0</v>
      </c>
      <c r="I102" s="194">
        <f>I103</f>
        <v>0</v>
      </c>
    </row>
    <row r="103" spans="1:9" ht="25.5">
      <c r="A103" s="198" t="s">
        <v>75</v>
      </c>
      <c r="B103" s="191"/>
      <c r="C103" s="192" t="s">
        <v>37</v>
      </c>
      <c r="D103" s="193" t="s">
        <v>46</v>
      </c>
      <c r="E103" s="197" t="s">
        <v>128</v>
      </c>
      <c r="F103" s="199" t="s">
        <v>76</v>
      </c>
      <c r="G103" s="194">
        <v>278.2</v>
      </c>
      <c r="H103" s="194"/>
      <c r="I103" s="194"/>
    </row>
    <row r="104" spans="1:9" ht="38.25" hidden="1">
      <c r="A104" s="190" t="s">
        <v>207</v>
      </c>
      <c r="B104" s="191"/>
      <c r="C104" s="192" t="s">
        <v>37</v>
      </c>
      <c r="D104" s="193" t="s">
        <v>46</v>
      </c>
      <c r="E104" s="200" t="s">
        <v>221</v>
      </c>
      <c r="F104" s="199"/>
      <c r="G104" s="194">
        <f>G105</f>
        <v>0</v>
      </c>
      <c r="H104" s="194"/>
      <c r="I104" s="194"/>
    </row>
    <row r="105" spans="1:9" ht="38.25" hidden="1">
      <c r="A105" s="198" t="s">
        <v>212</v>
      </c>
      <c r="B105" s="191"/>
      <c r="C105" s="192" t="s">
        <v>37</v>
      </c>
      <c r="D105" s="193" t="s">
        <v>46</v>
      </c>
      <c r="E105" s="200" t="s">
        <v>208</v>
      </c>
      <c r="F105" s="199"/>
      <c r="G105" s="194">
        <f>G106</f>
        <v>0</v>
      </c>
      <c r="H105" s="194"/>
      <c r="I105" s="194"/>
    </row>
    <row r="106" spans="1:9" ht="38.25" hidden="1">
      <c r="A106" s="198" t="s">
        <v>212</v>
      </c>
      <c r="B106" s="191"/>
      <c r="C106" s="192" t="s">
        <v>37</v>
      </c>
      <c r="D106" s="193" t="s">
        <v>46</v>
      </c>
      <c r="E106" s="200" t="s">
        <v>209</v>
      </c>
      <c r="F106" s="199"/>
      <c r="G106" s="194">
        <f>G107</f>
        <v>0</v>
      </c>
      <c r="H106" s="194"/>
      <c r="I106" s="194"/>
    </row>
    <row r="107" spans="1:9" ht="76.5" hidden="1">
      <c r="A107" s="198" t="s">
        <v>235</v>
      </c>
      <c r="B107" s="191"/>
      <c r="C107" s="192" t="s">
        <v>37</v>
      </c>
      <c r="D107" s="193" t="s">
        <v>46</v>
      </c>
      <c r="E107" s="197" t="s">
        <v>238</v>
      </c>
      <c r="F107" s="199"/>
      <c r="G107" s="194">
        <f>G108</f>
        <v>0</v>
      </c>
      <c r="H107" s="194">
        <f>H108</f>
        <v>0</v>
      </c>
      <c r="I107" s="194">
        <f>I108</f>
        <v>0</v>
      </c>
    </row>
    <row r="108" spans="1:9" ht="25.5" hidden="1">
      <c r="A108" s="198" t="s">
        <v>75</v>
      </c>
      <c r="B108" s="191"/>
      <c r="C108" s="192" t="s">
        <v>37</v>
      </c>
      <c r="D108" s="193" t="s">
        <v>46</v>
      </c>
      <c r="E108" s="197" t="s">
        <v>238</v>
      </c>
      <c r="F108" s="199" t="s">
        <v>76</v>
      </c>
      <c r="G108" s="194">
        <v>0</v>
      </c>
      <c r="H108" s="194">
        <v>0</v>
      </c>
      <c r="I108" s="194"/>
    </row>
    <row r="109" spans="1:9" ht="12.75">
      <c r="A109" s="195" t="s">
        <v>60</v>
      </c>
      <c r="B109" s="196"/>
      <c r="C109" s="201" t="s">
        <v>37</v>
      </c>
      <c r="D109" s="193" t="s">
        <v>46</v>
      </c>
      <c r="E109" s="202" t="s">
        <v>85</v>
      </c>
      <c r="F109" s="201"/>
      <c r="G109" s="203">
        <f>G110</f>
        <v>10</v>
      </c>
      <c r="H109" s="203"/>
      <c r="I109" s="203"/>
    </row>
    <row r="110" spans="1:9" ht="12.75">
      <c r="A110" s="195" t="s">
        <v>73</v>
      </c>
      <c r="B110" s="196"/>
      <c r="C110" s="201" t="s">
        <v>37</v>
      </c>
      <c r="D110" s="193" t="s">
        <v>46</v>
      </c>
      <c r="E110" s="202" t="s">
        <v>86</v>
      </c>
      <c r="F110" s="201"/>
      <c r="G110" s="203">
        <f>G111</f>
        <v>10</v>
      </c>
      <c r="H110" s="203"/>
      <c r="I110" s="203"/>
    </row>
    <row r="111" spans="1:9" ht="12.75">
      <c r="A111" s="195" t="s">
        <v>73</v>
      </c>
      <c r="B111" s="196"/>
      <c r="C111" s="201" t="s">
        <v>37</v>
      </c>
      <c r="D111" s="193" t="s">
        <v>46</v>
      </c>
      <c r="E111" s="202" t="s">
        <v>102</v>
      </c>
      <c r="F111" s="201"/>
      <c r="G111" s="203">
        <f>G112</f>
        <v>10</v>
      </c>
      <c r="H111" s="203"/>
      <c r="I111" s="203"/>
    </row>
    <row r="112" spans="1:9" ht="12.75">
      <c r="A112" s="195" t="s">
        <v>156</v>
      </c>
      <c r="B112" s="204"/>
      <c r="C112" s="201" t="s">
        <v>37</v>
      </c>
      <c r="D112" s="193" t="s">
        <v>46</v>
      </c>
      <c r="E112" s="197" t="s">
        <v>307</v>
      </c>
      <c r="F112" s="201"/>
      <c r="G112" s="203">
        <f>G113</f>
        <v>10</v>
      </c>
      <c r="H112" s="203"/>
      <c r="I112" s="203"/>
    </row>
    <row r="113" spans="1:9" ht="12.75">
      <c r="A113" s="81" t="s">
        <v>74</v>
      </c>
      <c r="B113" s="204"/>
      <c r="C113" s="201" t="s">
        <v>37</v>
      </c>
      <c r="D113" s="193" t="s">
        <v>46</v>
      </c>
      <c r="E113" s="197" t="s">
        <v>307</v>
      </c>
      <c r="F113" s="205" t="s">
        <v>183</v>
      </c>
      <c r="G113" s="203">
        <v>10</v>
      </c>
      <c r="H113" s="203"/>
      <c r="I113" s="203"/>
    </row>
    <row r="114" spans="1:9" ht="25.5">
      <c r="A114" s="76" t="s">
        <v>239</v>
      </c>
      <c r="B114" s="87"/>
      <c r="C114" s="172" t="s">
        <v>37</v>
      </c>
      <c r="D114" s="74">
        <v>14</v>
      </c>
      <c r="E114" s="87"/>
      <c r="F114" s="87"/>
      <c r="G114" s="87">
        <f>G115</f>
        <v>3.5</v>
      </c>
      <c r="H114" s="87">
        <f aca="true" t="shared" si="8" ref="H114:I118">H115</f>
        <v>3.5</v>
      </c>
      <c r="I114" s="87">
        <f t="shared" si="8"/>
        <v>3.5</v>
      </c>
    </row>
    <row r="115" spans="1:9" ht="12.75">
      <c r="A115" s="78" t="s">
        <v>60</v>
      </c>
      <c r="B115" s="87"/>
      <c r="C115" s="172" t="s">
        <v>37</v>
      </c>
      <c r="D115" s="74">
        <v>14</v>
      </c>
      <c r="E115" s="87" t="s">
        <v>85</v>
      </c>
      <c r="F115" s="87"/>
      <c r="G115" s="87">
        <f>G116</f>
        <v>3.5</v>
      </c>
      <c r="H115" s="87">
        <f t="shared" si="8"/>
        <v>3.5</v>
      </c>
      <c r="I115" s="87">
        <f t="shared" si="8"/>
        <v>3.5</v>
      </c>
    </row>
    <row r="116" spans="1:9" ht="12.75">
      <c r="A116" s="78" t="s">
        <v>73</v>
      </c>
      <c r="B116" s="87"/>
      <c r="C116" s="172" t="s">
        <v>37</v>
      </c>
      <c r="D116" s="74">
        <v>14</v>
      </c>
      <c r="E116" s="87" t="s">
        <v>86</v>
      </c>
      <c r="F116" s="87"/>
      <c r="G116" s="87">
        <f>G117</f>
        <v>3.5</v>
      </c>
      <c r="H116" s="87">
        <f t="shared" si="8"/>
        <v>3.5</v>
      </c>
      <c r="I116" s="87">
        <f t="shared" si="8"/>
        <v>3.5</v>
      </c>
    </row>
    <row r="117" spans="1:9" ht="12.75">
      <c r="A117" s="78" t="s">
        <v>73</v>
      </c>
      <c r="B117" s="87"/>
      <c r="C117" s="172" t="s">
        <v>37</v>
      </c>
      <c r="D117" s="74">
        <v>14</v>
      </c>
      <c r="E117" s="87" t="s">
        <v>102</v>
      </c>
      <c r="F117" s="87"/>
      <c r="G117" s="87">
        <f>G118</f>
        <v>3.5</v>
      </c>
      <c r="H117" s="87">
        <f t="shared" si="8"/>
        <v>3.5</v>
      </c>
      <c r="I117" s="87">
        <f t="shared" si="8"/>
        <v>3.5</v>
      </c>
    </row>
    <row r="118" spans="1:9" ht="38.25">
      <c r="A118" s="78" t="s">
        <v>240</v>
      </c>
      <c r="B118" s="87"/>
      <c r="C118" s="172" t="s">
        <v>37</v>
      </c>
      <c r="D118" s="74">
        <v>14</v>
      </c>
      <c r="E118" s="87" t="s">
        <v>241</v>
      </c>
      <c r="F118" s="87"/>
      <c r="G118" s="87">
        <f>G119</f>
        <v>3.5</v>
      </c>
      <c r="H118" s="87">
        <f t="shared" si="8"/>
        <v>3.5</v>
      </c>
      <c r="I118" s="87">
        <f t="shared" si="8"/>
        <v>3.5</v>
      </c>
    </row>
    <row r="119" spans="1:9" ht="25.5">
      <c r="A119" s="78" t="s">
        <v>75</v>
      </c>
      <c r="B119" s="87"/>
      <c r="C119" s="172" t="s">
        <v>37</v>
      </c>
      <c r="D119" s="74">
        <v>14</v>
      </c>
      <c r="E119" s="87" t="s">
        <v>241</v>
      </c>
      <c r="F119" s="87">
        <v>240</v>
      </c>
      <c r="G119" s="87">
        <v>3.5</v>
      </c>
      <c r="H119" s="87">
        <v>3.5</v>
      </c>
      <c r="I119" s="87">
        <v>3.5</v>
      </c>
    </row>
    <row r="120" spans="1:9" ht="12.75">
      <c r="A120" s="76" t="s">
        <v>20</v>
      </c>
      <c r="B120" s="32">
        <v>911</v>
      </c>
      <c r="C120" s="62" t="s">
        <v>38</v>
      </c>
      <c r="D120" s="62" t="s">
        <v>36</v>
      </c>
      <c r="E120" s="62"/>
      <c r="F120" s="62"/>
      <c r="G120" s="63">
        <f>G121+G158</f>
        <v>21068.6</v>
      </c>
      <c r="H120" s="63">
        <f>H121+H158</f>
        <v>2100</v>
      </c>
      <c r="I120" s="63">
        <f>I121+I158</f>
        <v>2100</v>
      </c>
    </row>
    <row r="121" spans="1:9" ht="15.75">
      <c r="A121" s="7" t="s">
        <v>67</v>
      </c>
      <c r="B121" s="8"/>
      <c r="C121" s="8" t="s">
        <v>38</v>
      </c>
      <c r="D121" s="8" t="s">
        <v>42</v>
      </c>
      <c r="E121" s="43"/>
      <c r="F121" s="43"/>
      <c r="G121" s="67">
        <f>G122+G142+G147+G152+G136</f>
        <v>17183.3</v>
      </c>
      <c r="H121" s="67">
        <f>H122+H142+H147</f>
        <v>2100</v>
      </c>
      <c r="I121" s="67">
        <f>I122+I142+I147</f>
        <v>2100</v>
      </c>
    </row>
    <row r="122" spans="1:9" ht="38.25">
      <c r="A122" s="80" t="s">
        <v>105</v>
      </c>
      <c r="B122" s="50"/>
      <c r="C122" s="53" t="s">
        <v>38</v>
      </c>
      <c r="D122" s="53" t="s">
        <v>42</v>
      </c>
      <c r="E122" s="53" t="s">
        <v>129</v>
      </c>
      <c r="F122" s="53"/>
      <c r="G122" s="57">
        <f>G123+G127+G132</f>
        <v>7651.5</v>
      </c>
      <c r="H122" s="57">
        <f>H123+H127</f>
        <v>2100</v>
      </c>
      <c r="I122" s="57">
        <f>I123+I127</f>
        <v>2100</v>
      </c>
    </row>
    <row r="123" spans="1:9" ht="30.75" customHeight="1">
      <c r="A123" s="80" t="s">
        <v>196</v>
      </c>
      <c r="B123" s="50"/>
      <c r="C123" s="53" t="s">
        <v>38</v>
      </c>
      <c r="D123" s="53" t="s">
        <v>42</v>
      </c>
      <c r="E123" s="53" t="s">
        <v>130</v>
      </c>
      <c r="F123" s="53"/>
      <c r="G123" s="57">
        <f>G124</f>
        <v>2130</v>
      </c>
      <c r="H123" s="57">
        <f>H124</f>
        <v>620</v>
      </c>
      <c r="I123" s="57">
        <f>I124</f>
        <v>620</v>
      </c>
    </row>
    <row r="124" spans="1:9" ht="12.75">
      <c r="A124" s="81" t="s">
        <v>197</v>
      </c>
      <c r="B124" s="50"/>
      <c r="C124" s="53" t="s">
        <v>38</v>
      </c>
      <c r="D124" s="53" t="s">
        <v>42</v>
      </c>
      <c r="E124" s="53" t="s">
        <v>131</v>
      </c>
      <c r="F124" s="53"/>
      <c r="G124" s="57">
        <f>G125</f>
        <v>2130</v>
      </c>
      <c r="H124" s="57">
        <v>620</v>
      </c>
      <c r="I124" s="57">
        <v>620</v>
      </c>
    </row>
    <row r="125" spans="1:9" ht="38.25">
      <c r="A125" s="81" t="s">
        <v>157</v>
      </c>
      <c r="B125" s="50"/>
      <c r="C125" s="53" t="s">
        <v>38</v>
      </c>
      <c r="D125" s="53" t="s">
        <v>42</v>
      </c>
      <c r="E125" s="53" t="s">
        <v>132</v>
      </c>
      <c r="F125" s="53"/>
      <c r="G125" s="57">
        <f>G126</f>
        <v>2130</v>
      </c>
      <c r="H125" s="57">
        <v>620</v>
      </c>
      <c r="I125" s="57">
        <v>620</v>
      </c>
    </row>
    <row r="126" spans="1:9" ht="25.5">
      <c r="A126" s="78" t="s">
        <v>75</v>
      </c>
      <c r="B126" s="54"/>
      <c r="C126" s="53" t="s">
        <v>38</v>
      </c>
      <c r="D126" s="53" t="s">
        <v>42</v>
      </c>
      <c r="E126" s="53" t="s">
        <v>132</v>
      </c>
      <c r="F126" s="43" t="s">
        <v>76</v>
      </c>
      <c r="G126" s="57">
        <f>620+560+1000-50</f>
        <v>2130</v>
      </c>
      <c r="H126" s="57">
        <v>620</v>
      </c>
      <c r="I126" s="57">
        <v>620</v>
      </c>
    </row>
    <row r="127" spans="1:9" ht="26.25" customHeight="1">
      <c r="A127" s="80" t="s">
        <v>198</v>
      </c>
      <c r="B127" s="54"/>
      <c r="C127" s="53" t="s">
        <v>38</v>
      </c>
      <c r="D127" s="53" t="s">
        <v>42</v>
      </c>
      <c r="E127" s="53" t="s">
        <v>133</v>
      </c>
      <c r="F127" s="43"/>
      <c r="G127" s="57">
        <f aca="true" t="shared" si="9" ref="G127:I128">G128</f>
        <v>5471.5</v>
      </c>
      <c r="H127" s="57">
        <f t="shared" si="9"/>
        <v>1480</v>
      </c>
      <c r="I127" s="57">
        <f t="shared" si="9"/>
        <v>1480</v>
      </c>
    </row>
    <row r="128" spans="1:9" ht="51">
      <c r="A128" s="81" t="s">
        <v>199</v>
      </c>
      <c r="B128" s="54"/>
      <c r="C128" s="53" t="s">
        <v>38</v>
      </c>
      <c r="D128" s="53" t="s">
        <v>42</v>
      </c>
      <c r="E128" s="53" t="s">
        <v>134</v>
      </c>
      <c r="F128" s="43"/>
      <c r="G128" s="57">
        <f>G129+G131</f>
        <v>5471.5</v>
      </c>
      <c r="H128" s="57">
        <f t="shared" si="9"/>
        <v>1480</v>
      </c>
      <c r="I128" s="57">
        <f t="shared" si="9"/>
        <v>1480</v>
      </c>
    </row>
    <row r="129" spans="1:9" ht="63.75">
      <c r="A129" s="81" t="s">
        <v>200</v>
      </c>
      <c r="B129" s="50"/>
      <c r="C129" s="53" t="s">
        <v>38</v>
      </c>
      <c r="D129" s="53" t="s">
        <v>42</v>
      </c>
      <c r="E129" s="53" t="s">
        <v>135</v>
      </c>
      <c r="F129" s="53"/>
      <c r="G129" s="57">
        <f>G130</f>
        <v>5468.5</v>
      </c>
      <c r="H129" s="57">
        <f>H130</f>
        <v>1480</v>
      </c>
      <c r="I129" s="57">
        <f>I130</f>
        <v>1480</v>
      </c>
    </row>
    <row r="130" spans="1:9" ht="27.75" customHeight="1">
      <c r="A130" s="78" t="s">
        <v>75</v>
      </c>
      <c r="B130" s="54"/>
      <c r="C130" s="53" t="s">
        <v>38</v>
      </c>
      <c r="D130" s="53" t="s">
        <v>42</v>
      </c>
      <c r="E130" s="53" t="s">
        <v>135</v>
      </c>
      <c r="F130" s="43" t="s">
        <v>76</v>
      </c>
      <c r="G130" s="57">
        <f>1246.9+262.3+4500-270.7-4500+4230</f>
        <v>5468.5</v>
      </c>
      <c r="H130" s="57">
        <v>1480</v>
      </c>
      <c r="I130" s="57">
        <v>1480</v>
      </c>
    </row>
    <row r="131" spans="1:9" ht="27.75" customHeight="1">
      <c r="A131" s="81" t="s">
        <v>74</v>
      </c>
      <c r="B131" s="54"/>
      <c r="C131" s="53" t="s">
        <v>38</v>
      </c>
      <c r="D131" s="53" t="s">
        <v>42</v>
      </c>
      <c r="E131" s="53" t="s">
        <v>135</v>
      </c>
      <c r="F131" s="42" t="s">
        <v>183</v>
      </c>
      <c r="G131" s="57">
        <f>5.5-2.5</f>
        <v>3</v>
      </c>
      <c r="H131" s="57"/>
      <c r="I131" s="57"/>
    </row>
    <row r="132" spans="1:9" ht="20.25" customHeight="1">
      <c r="A132" s="80" t="s">
        <v>143</v>
      </c>
      <c r="B132" s="50"/>
      <c r="C132" s="53" t="s">
        <v>38</v>
      </c>
      <c r="D132" s="53" t="s">
        <v>42</v>
      </c>
      <c r="E132" s="53" t="s">
        <v>141</v>
      </c>
      <c r="F132" s="53"/>
      <c r="G132" s="57">
        <f>G133</f>
        <v>50</v>
      </c>
      <c r="H132" s="57">
        <f>H133</f>
        <v>0</v>
      </c>
      <c r="I132" s="57">
        <f>I133</f>
        <v>0</v>
      </c>
    </row>
    <row r="133" spans="1:9" ht="25.5">
      <c r="A133" s="81" t="s">
        <v>314</v>
      </c>
      <c r="B133" s="50"/>
      <c r="C133" s="53" t="s">
        <v>38</v>
      </c>
      <c r="D133" s="53" t="s">
        <v>42</v>
      </c>
      <c r="E133" s="53" t="s">
        <v>142</v>
      </c>
      <c r="F133" s="53"/>
      <c r="G133" s="57">
        <f>G135</f>
        <v>50</v>
      </c>
      <c r="H133" s="57">
        <f>H135</f>
        <v>0</v>
      </c>
      <c r="I133" s="57">
        <f>I135</f>
        <v>0</v>
      </c>
    </row>
    <row r="134" spans="1:9" ht="38.25">
      <c r="A134" s="81" t="s">
        <v>157</v>
      </c>
      <c r="B134" s="50"/>
      <c r="C134" s="53" t="s">
        <v>38</v>
      </c>
      <c r="D134" s="53" t="s">
        <v>42</v>
      </c>
      <c r="E134" s="53" t="s">
        <v>140</v>
      </c>
      <c r="F134" s="53"/>
      <c r="G134" s="57">
        <f>G135</f>
        <v>50</v>
      </c>
      <c r="H134" s="57">
        <f>H135</f>
        <v>0</v>
      </c>
      <c r="I134" s="57">
        <f>I135</f>
        <v>0</v>
      </c>
    </row>
    <row r="135" spans="1:9" ht="25.5">
      <c r="A135" s="78" t="s">
        <v>75</v>
      </c>
      <c r="B135" s="54"/>
      <c r="C135" s="53" t="s">
        <v>38</v>
      </c>
      <c r="D135" s="53" t="s">
        <v>42</v>
      </c>
      <c r="E135" s="53" t="s">
        <v>140</v>
      </c>
      <c r="F135" s="43" t="s">
        <v>76</v>
      </c>
      <c r="G135" s="57">
        <v>50</v>
      </c>
      <c r="H135" s="57"/>
      <c r="I135" s="57"/>
    </row>
    <row r="136" spans="1:9" ht="25.5">
      <c r="A136" s="173" t="s">
        <v>177</v>
      </c>
      <c r="B136" s="54"/>
      <c r="C136" s="53" t="s">
        <v>38</v>
      </c>
      <c r="D136" s="53" t="s">
        <v>42</v>
      </c>
      <c r="E136" s="53" t="s">
        <v>174</v>
      </c>
      <c r="F136" s="43"/>
      <c r="G136" s="57">
        <f>G137</f>
        <v>1641.6</v>
      </c>
      <c r="H136" s="57">
        <f>H137</f>
        <v>0</v>
      </c>
      <c r="I136" s="57">
        <f>I137</f>
        <v>0</v>
      </c>
    </row>
    <row r="137" spans="1:9" ht="25.5">
      <c r="A137" s="173" t="s">
        <v>178</v>
      </c>
      <c r="B137" s="54"/>
      <c r="C137" s="53" t="s">
        <v>38</v>
      </c>
      <c r="D137" s="53" t="s">
        <v>42</v>
      </c>
      <c r="E137" s="53" t="s">
        <v>175</v>
      </c>
      <c r="F137" s="43"/>
      <c r="G137" s="57">
        <f>G138+G140</f>
        <v>1641.6</v>
      </c>
      <c r="H137" s="57">
        <f>H138+H140</f>
        <v>0</v>
      </c>
      <c r="I137" s="57">
        <f>I138+I140</f>
        <v>0</v>
      </c>
    </row>
    <row r="138" spans="1:9" ht="25.5" hidden="1">
      <c r="A138" s="173" t="s">
        <v>179</v>
      </c>
      <c r="B138" s="54"/>
      <c r="C138" s="53" t="s">
        <v>38</v>
      </c>
      <c r="D138" s="53" t="s">
        <v>42</v>
      </c>
      <c r="E138" s="53" t="s">
        <v>176</v>
      </c>
      <c r="F138" s="43"/>
      <c r="G138" s="57">
        <f>G139</f>
        <v>0</v>
      </c>
      <c r="H138" s="57">
        <f>H139</f>
        <v>0</v>
      </c>
      <c r="I138" s="57">
        <f>I139</f>
        <v>0</v>
      </c>
    </row>
    <row r="139" spans="1:9" ht="26.25" customHeight="1" hidden="1">
      <c r="A139" s="38" t="s">
        <v>75</v>
      </c>
      <c r="B139" s="54"/>
      <c r="C139" s="53" t="s">
        <v>38</v>
      </c>
      <c r="D139" s="53" t="s">
        <v>42</v>
      </c>
      <c r="E139" s="53" t="s">
        <v>176</v>
      </c>
      <c r="F139" s="42" t="s">
        <v>76</v>
      </c>
      <c r="G139" s="57"/>
      <c r="H139" s="57"/>
      <c r="I139" s="57"/>
    </row>
    <row r="140" spans="1:9" ht="26.25" customHeight="1">
      <c r="A140" s="38" t="s">
        <v>185</v>
      </c>
      <c r="B140" s="54"/>
      <c r="C140" s="53" t="s">
        <v>38</v>
      </c>
      <c r="D140" s="53" t="s">
        <v>42</v>
      </c>
      <c r="E140" s="53" t="s">
        <v>184</v>
      </c>
      <c r="F140" s="42"/>
      <c r="G140" s="57">
        <f>G141</f>
        <v>1641.6</v>
      </c>
      <c r="H140" s="57">
        <f>H141</f>
        <v>0</v>
      </c>
      <c r="I140" s="57">
        <f>I141</f>
        <v>0</v>
      </c>
    </row>
    <row r="141" spans="1:9" ht="25.5">
      <c r="A141" s="38" t="s">
        <v>75</v>
      </c>
      <c r="B141" s="54"/>
      <c r="C141" s="53" t="s">
        <v>38</v>
      </c>
      <c r="D141" s="53" t="s">
        <v>42</v>
      </c>
      <c r="E141" s="53" t="s">
        <v>184</v>
      </c>
      <c r="F141" s="42" t="s">
        <v>76</v>
      </c>
      <c r="G141" s="57">
        <v>1641.6</v>
      </c>
      <c r="H141" s="57"/>
      <c r="I141" s="57"/>
    </row>
    <row r="142" spans="1:9" ht="42.75" customHeight="1">
      <c r="A142" s="78" t="s">
        <v>219</v>
      </c>
      <c r="B142" s="54"/>
      <c r="C142" s="53" t="s">
        <v>38</v>
      </c>
      <c r="D142" s="53" t="s">
        <v>42</v>
      </c>
      <c r="E142" s="53" t="s">
        <v>247</v>
      </c>
      <c r="F142" s="42"/>
      <c r="G142" s="57">
        <f aca="true" t="shared" si="10" ref="G142:I145">G143</f>
        <v>1190.2</v>
      </c>
      <c r="H142" s="57">
        <f t="shared" si="10"/>
        <v>0</v>
      </c>
      <c r="I142" s="57">
        <f t="shared" si="10"/>
        <v>0</v>
      </c>
    </row>
    <row r="143" spans="1:9" ht="51.75" customHeight="1">
      <c r="A143" s="78" t="s">
        <v>219</v>
      </c>
      <c r="B143" s="50"/>
      <c r="C143" s="53" t="s">
        <v>38</v>
      </c>
      <c r="D143" s="53" t="s">
        <v>42</v>
      </c>
      <c r="E143" s="53" t="s">
        <v>218</v>
      </c>
      <c r="F143" s="53"/>
      <c r="G143" s="57">
        <f t="shared" si="10"/>
        <v>1190.2</v>
      </c>
      <c r="H143" s="57">
        <f t="shared" si="10"/>
        <v>0</v>
      </c>
      <c r="I143" s="57">
        <f t="shared" si="10"/>
        <v>0</v>
      </c>
    </row>
    <row r="144" spans="1:9" ht="27.75" customHeight="1">
      <c r="A144" s="81" t="s">
        <v>248</v>
      </c>
      <c r="B144" s="50"/>
      <c r="C144" s="53" t="s">
        <v>38</v>
      </c>
      <c r="D144" s="53" t="s">
        <v>42</v>
      </c>
      <c r="E144" s="53" t="s">
        <v>245</v>
      </c>
      <c r="F144" s="53"/>
      <c r="G144" s="57">
        <f t="shared" si="10"/>
        <v>1190.2</v>
      </c>
      <c r="H144" s="57">
        <f t="shared" si="10"/>
        <v>0</v>
      </c>
      <c r="I144" s="57">
        <f t="shared" si="10"/>
        <v>0</v>
      </c>
    </row>
    <row r="145" spans="1:9" ht="76.5">
      <c r="A145" s="78" t="s">
        <v>235</v>
      </c>
      <c r="B145" s="38"/>
      <c r="C145" s="53" t="s">
        <v>38</v>
      </c>
      <c r="D145" s="53" t="s">
        <v>42</v>
      </c>
      <c r="E145" s="53" t="s">
        <v>244</v>
      </c>
      <c r="F145" s="53"/>
      <c r="G145" s="57">
        <f t="shared" si="10"/>
        <v>1190.2</v>
      </c>
      <c r="H145" s="57">
        <f t="shared" si="10"/>
        <v>0</v>
      </c>
      <c r="I145" s="57">
        <f t="shared" si="10"/>
        <v>0</v>
      </c>
    </row>
    <row r="146" spans="1:9" ht="25.5">
      <c r="A146" s="78" t="s">
        <v>75</v>
      </c>
      <c r="B146" s="54"/>
      <c r="C146" s="53" t="s">
        <v>38</v>
      </c>
      <c r="D146" s="53" t="s">
        <v>42</v>
      </c>
      <c r="E146" s="53" t="s">
        <v>244</v>
      </c>
      <c r="F146" s="43" t="s">
        <v>76</v>
      </c>
      <c r="G146" s="57">
        <v>1190.2</v>
      </c>
      <c r="H146" s="57">
        <v>0</v>
      </c>
      <c r="I146" s="57">
        <v>0</v>
      </c>
    </row>
    <row r="147" spans="1:9" ht="43.5" customHeight="1">
      <c r="A147" s="80" t="s">
        <v>207</v>
      </c>
      <c r="B147" s="50"/>
      <c r="C147" s="53" t="s">
        <v>38</v>
      </c>
      <c r="D147" s="53" t="s">
        <v>42</v>
      </c>
      <c r="E147" s="54" t="s">
        <v>221</v>
      </c>
      <c r="F147" s="43"/>
      <c r="G147" s="57">
        <f>G148</f>
        <v>1200</v>
      </c>
      <c r="H147" s="57"/>
      <c r="I147" s="57"/>
    </row>
    <row r="148" spans="1:9" ht="41.25" customHeight="1">
      <c r="A148" s="80" t="s">
        <v>207</v>
      </c>
      <c r="B148" s="54"/>
      <c r="C148" s="53" t="s">
        <v>38</v>
      </c>
      <c r="D148" s="53" t="s">
        <v>42</v>
      </c>
      <c r="E148" s="54" t="s">
        <v>208</v>
      </c>
      <c r="F148" s="43"/>
      <c r="G148" s="57">
        <f>G149</f>
        <v>1200</v>
      </c>
      <c r="H148" s="57"/>
      <c r="I148" s="57"/>
    </row>
    <row r="149" spans="1:9" ht="12.75">
      <c r="A149" s="78" t="s">
        <v>246</v>
      </c>
      <c r="B149" s="54"/>
      <c r="C149" s="53" t="s">
        <v>38</v>
      </c>
      <c r="D149" s="53" t="s">
        <v>42</v>
      </c>
      <c r="E149" s="54" t="s">
        <v>249</v>
      </c>
      <c r="F149" s="43"/>
      <c r="G149" s="57">
        <f>G150</f>
        <v>1200</v>
      </c>
      <c r="H149" s="57"/>
      <c r="I149" s="57"/>
    </row>
    <row r="150" spans="1:9" ht="76.5">
      <c r="A150" s="78" t="s">
        <v>235</v>
      </c>
      <c r="B150" s="54"/>
      <c r="C150" s="53" t="s">
        <v>38</v>
      </c>
      <c r="D150" s="53" t="s">
        <v>42</v>
      </c>
      <c r="E150" s="53" t="s">
        <v>250</v>
      </c>
      <c r="F150" s="43"/>
      <c r="G150" s="57">
        <f>G151</f>
        <v>1200</v>
      </c>
      <c r="H150" s="57"/>
      <c r="I150" s="57"/>
    </row>
    <row r="151" spans="1:9" ht="25.5">
      <c r="A151" s="78" t="s">
        <v>75</v>
      </c>
      <c r="B151" s="54"/>
      <c r="C151" s="53" t="s">
        <v>38</v>
      </c>
      <c r="D151" s="53" t="s">
        <v>42</v>
      </c>
      <c r="E151" s="53" t="s">
        <v>250</v>
      </c>
      <c r="F151" s="43" t="s">
        <v>76</v>
      </c>
      <c r="G151" s="57">
        <f>929.3+270.7</f>
        <v>1200</v>
      </c>
      <c r="H151" s="57"/>
      <c r="I151" s="57"/>
    </row>
    <row r="152" spans="1:9" ht="12.75">
      <c r="A152" s="174" t="s">
        <v>60</v>
      </c>
      <c r="B152" s="38"/>
      <c r="C152" s="175" t="s">
        <v>38</v>
      </c>
      <c r="D152" s="53" t="s">
        <v>42</v>
      </c>
      <c r="E152" s="68" t="s">
        <v>85</v>
      </c>
      <c r="F152" s="42"/>
      <c r="G152" s="57">
        <f>G153</f>
        <v>5500</v>
      </c>
      <c r="H152" s="57"/>
      <c r="I152" s="57"/>
    </row>
    <row r="153" spans="1:9" ht="12.75">
      <c r="A153" s="174" t="s">
        <v>60</v>
      </c>
      <c r="B153" s="38"/>
      <c r="C153" s="175" t="s">
        <v>38</v>
      </c>
      <c r="D153" s="53" t="s">
        <v>42</v>
      </c>
      <c r="E153" s="54" t="s">
        <v>86</v>
      </c>
      <c r="F153" s="42"/>
      <c r="G153" s="57">
        <f>G154</f>
        <v>5500</v>
      </c>
      <c r="H153" s="57"/>
      <c r="I153" s="57"/>
    </row>
    <row r="154" spans="1:9" ht="12.75">
      <c r="A154" s="174" t="s">
        <v>60</v>
      </c>
      <c r="B154" s="38"/>
      <c r="C154" s="175" t="s">
        <v>38</v>
      </c>
      <c r="D154" s="53" t="s">
        <v>42</v>
      </c>
      <c r="E154" s="54" t="s">
        <v>102</v>
      </c>
      <c r="F154" s="42"/>
      <c r="G154" s="57">
        <f>G155</f>
        <v>5500</v>
      </c>
      <c r="H154" s="57"/>
      <c r="I154" s="57"/>
    </row>
    <row r="155" spans="1:9" ht="25.5">
      <c r="A155" s="174" t="s">
        <v>289</v>
      </c>
      <c r="B155" s="38"/>
      <c r="C155" s="175" t="s">
        <v>38</v>
      </c>
      <c r="D155" s="53" t="s">
        <v>42</v>
      </c>
      <c r="E155" s="54" t="s">
        <v>290</v>
      </c>
      <c r="F155" s="42"/>
      <c r="G155" s="57">
        <f>G156</f>
        <v>5500</v>
      </c>
      <c r="H155" s="57"/>
      <c r="I155" s="57"/>
    </row>
    <row r="156" spans="1:9" ht="25.5">
      <c r="A156" s="78" t="s">
        <v>75</v>
      </c>
      <c r="B156" s="38"/>
      <c r="C156" s="175" t="s">
        <v>38</v>
      </c>
      <c r="D156" s="53" t="s">
        <v>42</v>
      </c>
      <c r="E156" s="54" t="s">
        <v>290</v>
      </c>
      <c r="F156" s="42" t="s">
        <v>76</v>
      </c>
      <c r="G156" s="57">
        <v>5500</v>
      </c>
      <c r="H156" s="57"/>
      <c r="I156" s="57"/>
    </row>
    <row r="157" spans="1:9" ht="12.75">
      <c r="A157" s="78"/>
      <c r="B157" s="54"/>
      <c r="C157" s="53"/>
      <c r="D157" s="53"/>
      <c r="E157" s="53"/>
      <c r="F157" s="43"/>
      <c r="G157" s="57"/>
      <c r="H157" s="57"/>
      <c r="I157" s="57"/>
    </row>
    <row r="158" spans="1:9" ht="16.5" customHeight="1">
      <c r="A158" s="188" t="s">
        <v>33</v>
      </c>
      <c r="B158" s="44"/>
      <c r="C158" s="39" t="s">
        <v>38</v>
      </c>
      <c r="D158" s="39" t="s">
        <v>43</v>
      </c>
      <c r="E158" s="39"/>
      <c r="F158" s="39"/>
      <c r="G158" s="41">
        <f>G159+G163</f>
        <v>3885.2999999999997</v>
      </c>
      <c r="H158" s="41">
        <f aca="true" t="shared" si="11" ref="G158:I159">H159</f>
        <v>0</v>
      </c>
      <c r="I158" s="41">
        <f t="shared" si="11"/>
        <v>0</v>
      </c>
    </row>
    <row r="159" spans="1:9" ht="12.75">
      <c r="A159" s="174" t="s">
        <v>60</v>
      </c>
      <c r="B159" s="44"/>
      <c r="C159" s="39" t="s">
        <v>38</v>
      </c>
      <c r="D159" s="39" t="s">
        <v>43</v>
      </c>
      <c r="E159" s="68" t="s">
        <v>85</v>
      </c>
      <c r="F159" s="39"/>
      <c r="G159" s="41">
        <f t="shared" si="11"/>
        <v>67.6</v>
      </c>
      <c r="H159" s="41">
        <f t="shared" si="11"/>
        <v>0</v>
      </c>
      <c r="I159" s="41">
        <f t="shared" si="11"/>
        <v>0</v>
      </c>
    </row>
    <row r="160" spans="1:9" ht="12.75">
      <c r="A160" s="174" t="s">
        <v>60</v>
      </c>
      <c r="B160" s="44"/>
      <c r="C160" s="39" t="s">
        <v>38</v>
      </c>
      <c r="D160" s="39" t="s">
        <v>43</v>
      </c>
      <c r="E160" s="54" t="s">
        <v>86</v>
      </c>
      <c r="F160" s="39"/>
      <c r="G160" s="41">
        <f>G161</f>
        <v>67.6</v>
      </c>
      <c r="H160" s="41">
        <f>H161</f>
        <v>0</v>
      </c>
      <c r="I160" s="41">
        <f>I161</f>
        <v>0</v>
      </c>
    </row>
    <row r="161" spans="1:9" ht="69.75" customHeight="1">
      <c r="A161" s="61" t="s">
        <v>252</v>
      </c>
      <c r="B161" s="44"/>
      <c r="C161" s="39" t="s">
        <v>38</v>
      </c>
      <c r="D161" s="39" t="s">
        <v>43</v>
      </c>
      <c r="E161" s="54" t="s">
        <v>251</v>
      </c>
      <c r="F161" s="43"/>
      <c r="G161" s="41">
        <f>SUM(G162)</f>
        <v>67.6</v>
      </c>
      <c r="H161" s="41">
        <f>SUM(H162)</f>
        <v>0</v>
      </c>
      <c r="I161" s="41">
        <f>SUM(I162)</f>
        <v>0</v>
      </c>
    </row>
    <row r="162" spans="1:9" ht="69.75" customHeight="1">
      <c r="A162" s="78" t="s">
        <v>55</v>
      </c>
      <c r="B162" s="61"/>
      <c r="C162" s="39" t="s">
        <v>38</v>
      </c>
      <c r="D162" s="39" t="s">
        <v>43</v>
      </c>
      <c r="E162" s="54" t="s">
        <v>251</v>
      </c>
      <c r="F162" s="42" t="s">
        <v>56</v>
      </c>
      <c r="G162" s="41">
        <v>67.6</v>
      </c>
      <c r="H162" s="41"/>
      <c r="I162" s="41"/>
    </row>
    <row r="163" spans="1:9" ht="30.75" customHeight="1">
      <c r="A163" s="174" t="s">
        <v>289</v>
      </c>
      <c r="B163" s="44"/>
      <c r="C163" s="39" t="s">
        <v>38</v>
      </c>
      <c r="D163" s="39" t="s">
        <v>43</v>
      </c>
      <c r="E163" s="54" t="s">
        <v>290</v>
      </c>
      <c r="F163" s="42"/>
      <c r="G163" s="41">
        <f>G164</f>
        <v>3817.7</v>
      </c>
      <c r="H163" s="41"/>
      <c r="I163" s="41"/>
    </row>
    <row r="164" spans="1:9" ht="24" customHeight="1">
      <c r="A164" s="78" t="s">
        <v>75</v>
      </c>
      <c r="B164" s="44"/>
      <c r="C164" s="39" t="s">
        <v>38</v>
      </c>
      <c r="D164" s="39" t="s">
        <v>43</v>
      </c>
      <c r="E164" s="54" t="s">
        <v>290</v>
      </c>
      <c r="F164" s="42" t="s">
        <v>76</v>
      </c>
      <c r="G164" s="41">
        <v>3817.7</v>
      </c>
      <c r="H164" s="41"/>
      <c r="I164" s="41"/>
    </row>
    <row r="165" ht="12.75">
      <c r="H165" s="1"/>
    </row>
    <row r="166" spans="1:9" ht="12" customHeight="1">
      <c r="A166" s="77" t="s">
        <v>7</v>
      </c>
      <c r="B166" s="32">
        <v>911</v>
      </c>
      <c r="C166" s="62" t="s">
        <v>44</v>
      </c>
      <c r="D166" s="62" t="s">
        <v>36</v>
      </c>
      <c r="E166" s="62"/>
      <c r="F166" s="62"/>
      <c r="G166" s="63">
        <f>SUM(G167,G192,G203,G223)</f>
        <v>28808.8</v>
      </c>
      <c r="H166" s="63">
        <f>SUM(H167,H192,H203,H224)</f>
        <v>10662.225040000001</v>
      </c>
      <c r="I166" s="63">
        <f>SUM(I167,I192,I203,I224)</f>
        <v>9326.72504</v>
      </c>
    </row>
    <row r="167" spans="1:9" ht="12.75">
      <c r="A167" s="76" t="s">
        <v>21</v>
      </c>
      <c r="B167" s="64"/>
      <c r="C167" s="69" t="s">
        <v>44</v>
      </c>
      <c r="D167" s="69" t="s">
        <v>35</v>
      </c>
      <c r="E167" s="39"/>
      <c r="F167" s="39"/>
      <c r="G167" s="41">
        <f>G169+G175+G184</f>
        <v>4425.8</v>
      </c>
      <c r="H167" s="41">
        <f>H169+H175</f>
        <v>565.42504</v>
      </c>
      <c r="I167" s="41">
        <f>I169+I175</f>
        <v>565.42504</v>
      </c>
    </row>
    <row r="168" spans="1:9" ht="53.25" customHeight="1">
      <c r="A168" s="78" t="s">
        <v>223</v>
      </c>
      <c r="B168" s="64"/>
      <c r="C168" s="43" t="s">
        <v>44</v>
      </c>
      <c r="D168" s="43" t="s">
        <v>35</v>
      </c>
      <c r="E168" s="42" t="s">
        <v>160</v>
      </c>
      <c r="F168" s="39"/>
      <c r="G168" s="41">
        <f aca="true" t="shared" si="12" ref="G168:I169">G169</f>
        <v>1829.9</v>
      </c>
      <c r="H168" s="41">
        <f t="shared" si="12"/>
        <v>229.92503999999997</v>
      </c>
      <c r="I168" s="41">
        <f t="shared" si="12"/>
        <v>229.92503999999997</v>
      </c>
    </row>
    <row r="169" spans="1:9" ht="53.25" customHeight="1">
      <c r="A169" s="78" t="s">
        <v>223</v>
      </c>
      <c r="B169" s="64"/>
      <c r="C169" s="43" t="s">
        <v>44</v>
      </c>
      <c r="D169" s="43" t="s">
        <v>35</v>
      </c>
      <c r="E169" s="42" t="s">
        <v>161</v>
      </c>
      <c r="F169" s="39"/>
      <c r="G169" s="41">
        <f t="shared" si="12"/>
        <v>1829.9</v>
      </c>
      <c r="H169" s="41">
        <f t="shared" si="12"/>
        <v>229.92503999999997</v>
      </c>
      <c r="I169" s="41">
        <f t="shared" si="12"/>
        <v>229.92503999999997</v>
      </c>
    </row>
    <row r="170" spans="1:9" ht="25.5">
      <c r="A170" s="78" t="s">
        <v>206</v>
      </c>
      <c r="B170" s="64"/>
      <c r="C170" s="43" t="s">
        <v>44</v>
      </c>
      <c r="D170" s="43" t="s">
        <v>35</v>
      </c>
      <c r="E170" s="42" t="s">
        <v>162</v>
      </c>
      <c r="F170" s="39"/>
      <c r="G170" s="41">
        <f>G174+G172</f>
        <v>1829.9</v>
      </c>
      <c r="H170" s="41">
        <f>H174+H172</f>
        <v>229.92503999999997</v>
      </c>
      <c r="I170" s="41">
        <f>I174+I172</f>
        <v>229.92503999999997</v>
      </c>
    </row>
    <row r="171" spans="1:9" ht="12.75">
      <c r="A171" s="78" t="s">
        <v>204</v>
      </c>
      <c r="B171" s="64"/>
      <c r="C171" s="43" t="s">
        <v>44</v>
      </c>
      <c r="D171" s="43" t="s">
        <v>35</v>
      </c>
      <c r="E171" s="42" t="s">
        <v>205</v>
      </c>
      <c r="F171" s="39"/>
      <c r="G171" s="41">
        <f>G172</f>
        <v>950</v>
      </c>
      <c r="H171" s="41"/>
      <c r="I171" s="41"/>
    </row>
    <row r="172" spans="1:12" ht="25.5">
      <c r="A172" s="78" t="s">
        <v>75</v>
      </c>
      <c r="B172" s="64"/>
      <c r="C172" s="43" t="s">
        <v>44</v>
      </c>
      <c r="D172" s="43" t="s">
        <v>35</v>
      </c>
      <c r="E172" s="42" t="s">
        <v>205</v>
      </c>
      <c r="F172" s="43" t="s">
        <v>76</v>
      </c>
      <c r="G172" s="189">
        <f>300+500+150</f>
        <v>950</v>
      </c>
      <c r="H172" s="41"/>
      <c r="I172" s="41"/>
      <c r="L172" s="102"/>
    </row>
    <row r="173" spans="1:9" ht="12.75">
      <c r="A173" s="78" t="s">
        <v>104</v>
      </c>
      <c r="B173" s="64"/>
      <c r="C173" s="43" t="s">
        <v>44</v>
      </c>
      <c r="D173" s="43" t="s">
        <v>35</v>
      </c>
      <c r="E173" s="42" t="s">
        <v>163</v>
      </c>
      <c r="F173" s="39"/>
      <c r="G173" s="41">
        <f>G174</f>
        <v>879.9</v>
      </c>
      <c r="H173" s="41">
        <f>H174</f>
        <v>229.92503999999997</v>
      </c>
      <c r="I173" s="41">
        <f>I174</f>
        <v>229.92503999999997</v>
      </c>
    </row>
    <row r="174" spans="1:9" ht="25.5">
      <c r="A174" s="78" t="s">
        <v>75</v>
      </c>
      <c r="B174" s="64"/>
      <c r="C174" s="43" t="s">
        <v>44</v>
      </c>
      <c r="D174" s="43" t="s">
        <v>35</v>
      </c>
      <c r="E174" s="42" t="s">
        <v>163</v>
      </c>
      <c r="F174" s="43" t="s">
        <v>76</v>
      </c>
      <c r="G174" s="41">
        <f>229.9+600+50</f>
        <v>879.9</v>
      </c>
      <c r="H174" s="41">
        <f>'[1]прил9'!F101/1000</f>
        <v>229.92503999999997</v>
      </c>
      <c r="I174" s="41">
        <f>'[1]прил9'!G101/1000</f>
        <v>229.92503999999997</v>
      </c>
    </row>
    <row r="175" spans="1:9" ht="12.75">
      <c r="A175" s="80" t="s">
        <v>60</v>
      </c>
      <c r="B175" s="64"/>
      <c r="C175" s="39" t="s">
        <v>44</v>
      </c>
      <c r="D175" s="39" t="s">
        <v>35</v>
      </c>
      <c r="E175" s="50" t="s">
        <v>85</v>
      </c>
      <c r="F175" s="39"/>
      <c r="G175" s="41">
        <f>SUM(G176)</f>
        <v>409.5</v>
      </c>
      <c r="H175" s="41">
        <f>SUM(H176)</f>
        <v>335.5</v>
      </c>
      <c r="I175" s="41">
        <f>SUM(I176)</f>
        <v>335.5</v>
      </c>
    </row>
    <row r="176" spans="1:9" ht="12.75">
      <c r="A176" s="80" t="s">
        <v>148</v>
      </c>
      <c r="B176" s="64"/>
      <c r="C176" s="39" t="s">
        <v>44</v>
      </c>
      <c r="D176" s="39" t="s">
        <v>35</v>
      </c>
      <c r="E176" s="70" t="s">
        <v>86</v>
      </c>
      <c r="F176" s="39"/>
      <c r="G176" s="41">
        <f>G177</f>
        <v>409.5</v>
      </c>
      <c r="H176" s="41">
        <f>H177</f>
        <v>335.5</v>
      </c>
      <c r="I176" s="41">
        <f>I177</f>
        <v>335.5</v>
      </c>
    </row>
    <row r="177" spans="1:9" ht="12.75">
      <c r="A177" s="80" t="s">
        <v>148</v>
      </c>
      <c r="B177" s="64"/>
      <c r="C177" s="39" t="s">
        <v>44</v>
      </c>
      <c r="D177" s="39" t="s">
        <v>35</v>
      </c>
      <c r="E177" s="70" t="s">
        <v>102</v>
      </c>
      <c r="F177" s="39"/>
      <c r="G177" s="41">
        <f>G179+G181+G183</f>
        <v>409.5</v>
      </c>
      <c r="H177" s="41">
        <f>H179+H181</f>
        <v>335.5</v>
      </c>
      <c r="I177" s="41">
        <f>I179+I181</f>
        <v>335.5</v>
      </c>
    </row>
    <row r="178" spans="1:9" ht="12.75" hidden="1">
      <c r="A178" s="80"/>
      <c r="B178" s="64"/>
      <c r="C178" s="39"/>
      <c r="D178" s="39"/>
      <c r="E178" s="68"/>
      <c r="F178" s="39"/>
      <c r="G178" s="41"/>
      <c r="H178" s="41"/>
      <c r="I178" s="41"/>
    </row>
    <row r="179" spans="1:9" ht="12.75" hidden="1">
      <c r="A179" s="78"/>
      <c r="B179" s="64"/>
      <c r="C179" s="39"/>
      <c r="D179" s="39"/>
      <c r="E179" s="68"/>
      <c r="F179" s="43"/>
      <c r="G179" s="41"/>
      <c r="H179" s="41"/>
      <c r="I179" s="41"/>
    </row>
    <row r="180" spans="1:9" ht="12.75">
      <c r="A180" s="80" t="s">
        <v>201</v>
      </c>
      <c r="B180" s="64"/>
      <c r="C180" s="39" t="s">
        <v>44</v>
      </c>
      <c r="D180" s="39" t="s">
        <v>35</v>
      </c>
      <c r="E180" s="50" t="s">
        <v>103</v>
      </c>
      <c r="F180" s="43"/>
      <c r="G180" s="41">
        <f>G181</f>
        <v>409.5</v>
      </c>
      <c r="H180" s="41">
        <f>H181</f>
        <v>335.5</v>
      </c>
      <c r="I180" s="41">
        <f>I181</f>
        <v>335.5</v>
      </c>
    </row>
    <row r="181" spans="1:9" ht="25.5">
      <c r="A181" s="78" t="s">
        <v>75</v>
      </c>
      <c r="B181" s="40"/>
      <c r="C181" s="39" t="s">
        <v>44</v>
      </c>
      <c r="D181" s="39" t="s">
        <v>35</v>
      </c>
      <c r="E181" s="54" t="s">
        <v>103</v>
      </c>
      <c r="F181" s="43" t="s">
        <v>76</v>
      </c>
      <c r="G181" s="41">
        <f>335.5+74</f>
        <v>409.5</v>
      </c>
      <c r="H181" s="41">
        <v>335.5</v>
      </c>
      <c r="I181" s="41">
        <v>335.5</v>
      </c>
    </row>
    <row r="182" spans="1:9" ht="25.5">
      <c r="A182" s="78" t="s">
        <v>309</v>
      </c>
      <c r="B182" s="40"/>
      <c r="C182" s="39" t="s">
        <v>44</v>
      </c>
      <c r="D182" s="39" t="s">
        <v>35</v>
      </c>
      <c r="E182" s="54" t="s">
        <v>308</v>
      </c>
      <c r="F182" s="43"/>
      <c r="G182" s="41"/>
      <c r="H182" s="41"/>
      <c r="I182" s="41"/>
    </row>
    <row r="183" spans="1:9" ht="25.5">
      <c r="A183" s="78" t="s">
        <v>75</v>
      </c>
      <c r="B183" s="40"/>
      <c r="C183" s="39" t="s">
        <v>44</v>
      </c>
      <c r="D183" s="39" t="s">
        <v>35</v>
      </c>
      <c r="E183" s="54" t="s">
        <v>308</v>
      </c>
      <c r="F183" s="42" t="s">
        <v>76</v>
      </c>
      <c r="G183" s="41">
        <v>0</v>
      </c>
      <c r="H183" s="41"/>
      <c r="I183" s="41"/>
    </row>
    <row r="184" spans="1:9" ht="38.25">
      <c r="A184" s="78" t="s">
        <v>253</v>
      </c>
      <c r="B184" s="38"/>
      <c r="C184" s="42" t="s">
        <v>44</v>
      </c>
      <c r="D184" s="42" t="s">
        <v>35</v>
      </c>
      <c r="E184" s="54" t="s">
        <v>254</v>
      </c>
      <c r="G184" s="41">
        <f>G185</f>
        <v>2186.4</v>
      </c>
      <c r="H184" s="87"/>
      <c r="I184" s="87"/>
    </row>
    <row r="185" spans="1:9" ht="38.25">
      <c r="A185" s="78" t="s">
        <v>255</v>
      </c>
      <c r="B185" s="38"/>
      <c r="C185" s="42" t="s">
        <v>44</v>
      </c>
      <c r="D185" s="42" t="s">
        <v>35</v>
      </c>
      <c r="E185" s="54" t="s">
        <v>256</v>
      </c>
      <c r="F185" s="39"/>
      <c r="G185" s="41">
        <f>G187+G189+G191</f>
        <v>2186.4</v>
      </c>
      <c r="H185" s="41"/>
      <c r="I185" s="41"/>
    </row>
    <row r="186" spans="1:9" ht="25.5">
      <c r="A186" s="78" t="s">
        <v>303</v>
      </c>
      <c r="B186" s="38"/>
      <c r="C186" s="42" t="s">
        <v>44</v>
      </c>
      <c r="D186" s="42" t="s">
        <v>35</v>
      </c>
      <c r="E186" s="54" t="s">
        <v>304</v>
      </c>
      <c r="F186" s="39"/>
      <c r="G186" s="41">
        <f>G187</f>
        <v>1178.5</v>
      </c>
      <c r="H186" s="41"/>
      <c r="I186" s="41"/>
    </row>
    <row r="187" spans="1:9" ht="12.75">
      <c r="A187" s="81" t="s">
        <v>74</v>
      </c>
      <c r="B187" s="38"/>
      <c r="C187" s="42" t="s">
        <v>44</v>
      </c>
      <c r="D187" s="42" t="s">
        <v>35</v>
      </c>
      <c r="E187" s="54" t="s">
        <v>304</v>
      </c>
      <c r="F187" s="42" t="s">
        <v>183</v>
      </c>
      <c r="G187" s="41">
        <v>1178.5</v>
      </c>
      <c r="H187" s="41"/>
      <c r="I187" s="41"/>
    </row>
    <row r="188" spans="1:9" ht="12.75">
      <c r="A188" s="78" t="s">
        <v>305</v>
      </c>
      <c r="B188" s="38"/>
      <c r="C188" s="42" t="s">
        <v>44</v>
      </c>
      <c r="D188" s="42" t="s">
        <v>35</v>
      </c>
      <c r="E188" s="54" t="s">
        <v>306</v>
      </c>
      <c r="F188" s="42"/>
      <c r="G188" s="41">
        <f>G189</f>
        <v>743.8</v>
      </c>
      <c r="H188" s="41"/>
      <c r="I188" s="41"/>
    </row>
    <row r="189" spans="1:9" ht="12.75">
      <c r="A189" s="81" t="s">
        <v>74</v>
      </c>
      <c r="B189" s="38"/>
      <c r="C189" s="42" t="s">
        <v>44</v>
      </c>
      <c r="D189" s="42" t="s">
        <v>35</v>
      </c>
      <c r="E189" s="54" t="s">
        <v>306</v>
      </c>
      <c r="F189" s="42" t="s">
        <v>183</v>
      </c>
      <c r="G189" s="41">
        <v>743.8</v>
      </c>
      <c r="H189" s="41"/>
      <c r="I189" s="41"/>
    </row>
    <row r="190" spans="1:9" ht="25.5">
      <c r="A190" s="78" t="s">
        <v>257</v>
      </c>
      <c r="B190" s="38"/>
      <c r="C190" s="42" t="s">
        <v>44</v>
      </c>
      <c r="D190" s="42" t="s">
        <v>35</v>
      </c>
      <c r="E190" s="54" t="s">
        <v>258</v>
      </c>
      <c r="F190" s="39"/>
      <c r="G190" s="41">
        <f>G191</f>
        <v>264.1</v>
      </c>
      <c r="H190" s="41"/>
      <c r="I190" s="41"/>
    </row>
    <row r="191" spans="1:9" ht="12.75">
      <c r="A191" s="81" t="s">
        <v>74</v>
      </c>
      <c r="B191" s="38"/>
      <c r="C191" s="42" t="s">
        <v>44</v>
      </c>
      <c r="D191" s="42" t="s">
        <v>35</v>
      </c>
      <c r="E191" s="54" t="s">
        <v>258</v>
      </c>
      <c r="F191" s="42" t="s">
        <v>183</v>
      </c>
      <c r="G191" s="41">
        <f>100+164.1</f>
        <v>264.1</v>
      </c>
      <c r="H191" s="41"/>
      <c r="I191" s="41"/>
    </row>
    <row r="192" spans="1:9" ht="12.75">
      <c r="A192" s="76" t="s">
        <v>8</v>
      </c>
      <c r="B192" s="64"/>
      <c r="C192" s="69" t="s">
        <v>44</v>
      </c>
      <c r="D192" s="69" t="s">
        <v>41</v>
      </c>
      <c r="E192" s="39"/>
      <c r="F192" s="39"/>
      <c r="G192" s="41">
        <f>SUM(G194)+G201</f>
        <v>2357.3999999999996</v>
      </c>
      <c r="H192" s="41">
        <f>SUM(H194)</f>
        <v>1016.2</v>
      </c>
      <c r="I192" s="41">
        <f>SUM(I194)</f>
        <v>0</v>
      </c>
    </row>
    <row r="193" spans="1:9" ht="54" customHeight="1">
      <c r="A193" s="78" t="s">
        <v>223</v>
      </c>
      <c r="B193" s="64"/>
      <c r="C193" s="39" t="s">
        <v>44</v>
      </c>
      <c r="D193" s="39" t="s">
        <v>41</v>
      </c>
      <c r="E193" s="54" t="s">
        <v>160</v>
      </c>
      <c r="F193" s="39"/>
      <c r="G193" s="41">
        <f>G194</f>
        <v>2032.3999999999999</v>
      </c>
      <c r="H193" s="41">
        <f>H194</f>
        <v>1016.2</v>
      </c>
      <c r="I193" s="41">
        <f>I194</f>
        <v>0</v>
      </c>
    </row>
    <row r="194" spans="1:9" ht="53.25" customHeight="1">
      <c r="A194" s="78" t="s">
        <v>223</v>
      </c>
      <c r="B194" s="64"/>
      <c r="C194" s="39" t="s">
        <v>44</v>
      </c>
      <c r="D194" s="39" t="s">
        <v>41</v>
      </c>
      <c r="E194" s="54" t="s">
        <v>161</v>
      </c>
      <c r="F194" s="39"/>
      <c r="G194" s="41">
        <f>G195+G198</f>
        <v>2032.3999999999999</v>
      </c>
      <c r="H194" s="41">
        <f>H195+H198</f>
        <v>1016.2</v>
      </c>
      <c r="I194" s="41">
        <f>I195+I198</f>
        <v>0</v>
      </c>
    </row>
    <row r="195" spans="1:9" ht="26.25" customHeight="1">
      <c r="A195" s="78" t="s">
        <v>291</v>
      </c>
      <c r="B195" s="44"/>
      <c r="C195" s="39" t="s">
        <v>44</v>
      </c>
      <c r="D195" s="39" t="s">
        <v>41</v>
      </c>
      <c r="E195" s="54" t="s">
        <v>168</v>
      </c>
      <c r="F195" s="39"/>
      <c r="G195" s="41">
        <f>G197</f>
        <v>2032.3999999999999</v>
      </c>
      <c r="H195" s="41">
        <f>H197</f>
        <v>1016.2</v>
      </c>
      <c r="I195" s="41">
        <f>I197</f>
        <v>0</v>
      </c>
    </row>
    <row r="196" spans="1:9" ht="25.5">
      <c r="A196" s="78" t="s">
        <v>293</v>
      </c>
      <c r="B196" s="44"/>
      <c r="C196" s="39" t="s">
        <v>44</v>
      </c>
      <c r="D196" s="39" t="s">
        <v>41</v>
      </c>
      <c r="E196" s="54" t="s">
        <v>292</v>
      </c>
      <c r="F196" s="43"/>
      <c r="G196" s="41">
        <f>G197</f>
        <v>2032.3999999999999</v>
      </c>
      <c r="H196" s="41">
        <f>H197</f>
        <v>1016.2</v>
      </c>
      <c r="I196" s="41">
        <f>I197</f>
        <v>0</v>
      </c>
    </row>
    <row r="197" spans="1:9" ht="25.5">
      <c r="A197" s="78" t="s">
        <v>75</v>
      </c>
      <c r="B197" s="64"/>
      <c r="C197" s="39" t="s">
        <v>44</v>
      </c>
      <c r="D197" s="39" t="s">
        <v>41</v>
      </c>
      <c r="E197" s="54" t="s">
        <v>292</v>
      </c>
      <c r="F197" s="39" t="s">
        <v>76</v>
      </c>
      <c r="G197" s="41">
        <f>1808.8+223.6</f>
        <v>2032.3999999999999</v>
      </c>
      <c r="H197" s="41">
        <f>904.5+111.7</f>
        <v>1016.2</v>
      </c>
      <c r="I197" s="41">
        <v>0</v>
      </c>
    </row>
    <row r="198" spans="1:9" ht="12.75">
      <c r="A198" s="78" t="s">
        <v>139</v>
      </c>
      <c r="B198" s="64"/>
      <c r="C198" s="39" t="s">
        <v>44</v>
      </c>
      <c r="D198" s="39" t="s">
        <v>41</v>
      </c>
      <c r="E198" s="54" t="s">
        <v>164</v>
      </c>
      <c r="F198" s="39"/>
      <c r="G198" s="41">
        <f aca="true" t="shared" si="13" ref="G198:I199">G199</f>
        <v>0</v>
      </c>
      <c r="H198" s="41">
        <f t="shared" si="13"/>
        <v>0</v>
      </c>
      <c r="I198" s="41">
        <f t="shared" si="13"/>
        <v>0</v>
      </c>
    </row>
    <row r="199" spans="1:9" ht="12.75">
      <c r="A199" s="78" t="s">
        <v>159</v>
      </c>
      <c r="B199" s="64"/>
      <c r="C199" s="39" t="s">
        <v>44</v>
      </c>
      <c r="D199" s="39" t="s">
        <v>41</v>
      </c>
      <c r="E199" s="54" t="s">
        <v>165</v>
      </c>
      <c r="F199" s="39"/>
      <c r="G199" s="41">
        <f t="shared" si="13"/>
        <v>0</v>
      </c>
      <c r="H199" s="41">
        <f t="shared" si="13"/>
        <v>0</v>
      </c>
      <c r="I199" s="41">
        <f t="shared" si="13"/>
        <v>0</v>
      </c>
    </row>
    <row r="200" spans="1:9" ht="25.5">
      <c r="A200" s="78" t="s">
        <v>75</v>
      </c>
      <c r="B200" s="64"/>
      <c r="C200" s="39" t="s">
        <v>44</v>
      </c>
      <c r="D200" s="39" t="s">
        <v>41</v>
      </c>
      <c r="E200" s="54" t="s">
        <v>165</v>
      </c>
      <c r="F200" s="39" t="s">
        <v>76</v>
      </c>
      <c r="G200" s="41">
        <v>0</v>
      </c>
      <c r="H200" s="41"/>
      <c r="I200" s="41"/>
    </row>
    <row r="201" spans="1:9" ht="25.5">
      <c r="A201" s="78" t="s">
        <v>309</v>
      </c>
      <c r="B201" s="64"/>
      <c r="C201" s="39" t="s">
        <v>44</v>
      </c>
      <c r="D201" s="39" t="s">
        <v>41</v>
      </c>
      <c r="E201" s="54" t="s">
        <v>308</v>
      </c>
      <c r="F201" s="39"/>
      <c r="G201" s="41">
        <f>G202</f>
        <v>325</v>
      </c>
      <c r="H201" s="41"/>
      <c r="I201" s="41"/>
    </row>
    <row r="202" spans="1:9" ht="25.5">
      <c r="A202" s="78" t="s">
        <v>75</v>
      </c>
      <c r="B202" s="64"/>
      <c r="C202" s="39" t="s">
        <v>44</v>
      </c>
      <c r="D202" s="39" t="s">
        <v>41</v>
      </c>
      <c r="E202" s="54" t="s">
        <v>308</v>
      </c>
      <c r="F202" s="39" t="s">
        <v>76</v>
      </c>
      <c r="G202" s="41">
        <f>195+130</f>
        <v>325</v>
      </c>
      <c r="H202" s="41"/>
      <c r="I202" s="41"/>
    </row>
    <row r="203" spans="1:9" ht="12.75">
      <c r="A203" s="76" t="s">
        <v>22</v>
      </c>
      <c r="B203" s="64"/>
      <c r="C203" s="69" t="s">
        <v>44</v>
      </c>
      <c r="D203" s="69" t="s">
        <v>37</v>
      </c>
      <c r="E203" s="43"/>
      <c r="F203" s="43"/>
      <c r="G203" s="67">
        <f>G204</f>
        <v>21710.6</v>
      </c>
      <c r="H203" s="67">
        <f>H204</f>
        <v>9015.6</v>
      </c>
      <c r="I203" s="67">
        <f>I204</f>
        <v>8696.3</v>
      </c>
    </row>
    <row r="204" spans="1:9" ht="51.75" customHeight="1">
      <c r="A204" s="78" t="s">
        <v>270</v>
      </c>
      <c r="B204" s="64"/>
      <c r="C204" s="39" t="s">
        <v>44</v>
      </c>
      <c r="D204" s="43" t="s">
        <v>37</v>
      </c>
      <c r="E204" s="54" t="s">
        <v>160</v>
      </c>
      <c r="F204" s="39"/>
      <c r="G204" s="41">
        <f>G205+G217+G220</f>
        <v>21710.6</v>
      </c>
      <c r="H204" s="41">
        <f>H206+H209+H214</f>
        <v>9015.6</v>
      </c>
      <c r="I204" s="41">
        <f>I206+I209+I214</f>
        <v>8696.3</v>
      </c>
    </row>
    <row r="205" spans="1:9" ht="51" customHeight="1">
      <c r="A205" s="78" t="s">
        <v>271</v>
      </c>
      <c r="B205" s="64"/>
      <c r="C205" s="39" t="s">
        <v>44</v>
      </c>
      <c r="D205" s="43" t="s">
        <v>37</v>
      </c>
      <c r="E205" s="54" t="s">
        <v>161</v>
      </c>
      <c r="F205" s="39"/>
      <c r="G205" s="41">
        <f>SUM(G207,G215,G210,)</f>
        <v>16106.199999999999</v>
      </c>
      <c r="H205" s="41">
        <f>SUM(H207,H215,H210,)</f>
        <v>9015.6</v>
      </c>
      <c r="I205" s="41">
        <f>SUM(I207,I215,I210,)</f>
        <v>8696.3</v>
      </c>
    </row>
    <row r="206" spans="1:9" ht="25.5">
      <c r="A206" s="78" t="s">
        <v>136</v>
      </c>
      <c r="B206" s="64"/>
      <c r="C206" s="43" t="s">
        <v>44</v>
      </c>
      <c r="D206" s="43" t="s">
        <v>37</v>
      </c>
      <c r="E206" s="54" t="s">
        <v>166</v>
      </c>
      <c r="F206" s="39"/>
      <c r="G206" s="41">
        <f aca="true" t="shared" si="14" ref="G206:I207">G207</f>
        <v>4197.299999999999</v>
      </c>
      <c r="H206" s="41">
        <f t="shared" si="14"/>
        <v>3650.2</v>
      </c>
      <c r="I206" s="41">
        <f t="shared" si="14"/>
        <v>3650.2</v>
      </c>
    </row>
    <row r="207" spans="1:9" ht="12.75">
      <c r="A207" s="78" t="s">
        <v>68</v>
      </c>
      <c r="B207" s="64"/>
      <c r="C207" s="43" t="s">
        <v>44</v>
      </c>
      <c r="D207" s="43" t="s">
        <v>37</v>
      </c>
      <c r="E207" s="50" t="s">
        <v>167</v>
      </c>
      <c r="F207" s="39"/>
      <c r="G207" s="41">
        <f t="shared" si="14"/>
        <v>4197.299999999999</v>
      </c>
      <c r="H207" s="41">
        <f t="shared" si="14"/>
        <v>3650.2</v>
      </c>
      <c r="I207" s="41">
        <f t="shared" si="14"/>
        <v>3650.2</v>
      </c>
    </row>
    <row r="208" spans="1:9" ht="25.5">
      <c r="A208" s="78" t="s">
        <v>75</v>
      </c>
      <c r="B208" s="40"/>
      <c r="C208" s="43" t="s">
        <v>44</v>
      </c>
      <c r="D208" s="43" t="s">
        <v>37</v>
      </c>
      <c r="E208" s="54" t="s">
        <v>167</v>
      </c>
      <c r="F208" s="39" t="s">
        <v>76</v>
      </c>
      <c r="G208" s="41">
        <f>3350.2+300+247.1+300</f>
        <v>4197.299999999999</v>
      </c>
      <c r="H208" s="41">
        <f>3350.2+300</f>
        <v>3650.2</v>
      </c>
      <c r="I208" s="41">
        <f>3350.2+300</f>
        <v>3650.2</v>
      </c>
    </row>
    <row r="209" spans="1:9" ht="25.5">
      <c r="A209" s="78" t="s">
        <v>138</v>
      </c>
      <c r="B209" s="64"/>
      <c r="C209" s="43" t="s">
        <v>44</v>
      </c>
      <c r="D209" s="43" t="s">
        <v>37</v>
      </c>
      <c r="E209" s="54" t="s">
        <v>168</v>
      </c>
      <c r="F209" s="39"/>
      <c r="G209" s="41">
        <f>G211+G212</f>
        <v>11738.9</v>
      </c>
      <c r="H209" s="41">
        <f>H211+H212</f>
        <v>5195.400000000001</v>
      </c>
      <c r="I209" s="41">
        <f>I211+I212</f>
        <v>4876.1</v>
      </c>
    </row>
    <row r="210" spans="1:9" ht="12.75">
      <c r="A210" s="78" t="s">
        <v>70</v>
      </c>
      <c r="B210" s="44"/>
      <c r="C210" s="43" t="s">
        <v>44</v>
      </c>
      <c r="D210" s="43" t="s">
        <v>37</v>
      </c>
      <c r="E210" s="54" t="s">
        <v>169</v>
      </c>
      <c r="F210" s="39"/>
      <c r="G210" s="41">
        <f>SUM(G211)</f>
        <v>11738.9</v>
      </c>
      <c r="H210" s="41">
        <f>SUM(H211)</f>
        <v>5195.400000000001</v>
      </c>
      <c r="I210" s="41">
        <f>SUM(I211)</f>
        <v>4876.1</v>
      </c>
    </row>
    <row r="211" spans="1:9" ht="25.5">
      <c r="A211" s="78" t="s">
        <v>75</v>
      </c>
      <c r="B211" s="40"/>
      <c r="C211" s="43" t="s">
        <v>44</v>
      </c>
      <c r="D211" s="43" t="s">
        <v>37</v>
      </c>
      <c r="E211" s="54" t="s">
        <v>169</v>
      </c>
      <c r="F211" s="39" t="s">
        <v>76</v>
      </c>
      <c r="G211" s="71">
        <f>4623.6-223.6+1500+2300+925+730+500+30+853.9+500</f>
        <v>11738.9</v>
      </c>
      <c r="H211" s="41">
        <f>5307.1-111.7</f>
        <v>5195.400000000001</v>
      </c>
      <c r="I211" s="41">
        <v>4876.1</v>
      </c>
    </row>
    <row r="212" spans="1:9" ht="12.75" hidden="1">
      <c r="A212" s="78" t="s">
        <v>202</v>
      </c>
      <c r="B212" s="40"/>
      <c r="C212" s="43" t="s">
        <v>44</v>
      </c>
      <c r="D212" s="43" t="s">
        <v>37</v>
      </c>
      <c r="E212" s="54" t="s">
        <v>203</v>
      </c>
      <c r="F212" s="39"/>
      <c r="G212" s="41">
        <f>G213</f>
        <v>0</v>
      </c>
      <c r="H212" s="41">
        <f>H213</f>
        <v>0</v>
      </c>
      <c r="I212" s="41">
        <f>I213</f>
        <v>0</v>
      </c>
    </row>
    <row r="213" spans="1:9" ht="25.5" hidden="1">
      <c r="A213" s="78" t="s">
        <v>75</v>
      </c>
      <c r="B213" s="40"/>
      <c r="C213" s="43" t="s">
        <v>44</v>
      </c>
      <c r="D213" s="43" t="s">
        <v>37</v>
      </c>
      <c r="E213" s="54" t="s">
        <v>203</v>
      </c>
      <c r="F213" s="39" t="s">
        <v>76</v>
      </c>
      <c r="G213" s="41">
        <v>0</v>
      </c>
      <c r="H213" s="41">
        <v>0</v>
      </c>
      <c r="I213" s="41">
        <v>0</v>
      </c>
    </row>
    <row r="214" spans="1:9" ht="12.75">
      <c r="A214" s="78" t="s">
        <v>137</v>
      </c>
      <c r="B214" s="64"/>
      <c r="C214" s="43" t="s">
        <v>44</v>
      </c>
      <c r="D214" s="43" t="s">
        <v>37</v>
      </c>
      <c r="E214" s="54" t="s">
        <v>170</v>
      </c>
      <c r="F214" s="39"/>
      <c r="G214" s="41">
        <f>G216</f>
        <v>170</v>
      </c>
      <c r="H214" s="41">
        <f>H216</f>
        <v>170</v>
      </c>
      <c r="I214" s="41">
        <f>I216</f>
        <v>170</v>
      </c>
    </row>
    <row r="215" spans="1:9" ht="12.75">
      <c r="A215" s="80" t="s">
        <v>69</v>
      </c>
      <c r="B215" s="40"/>
      <c r="C215" s="43" t="s">
        <v>44</v>
      </c>
      <c r="D215" s="43" t="s">
        <v>37</v>
      </c>
      <c r="E215" s="54" t="s">
        <v>171</v>
      </c>
      <c r="F215" s="43"/>
      <c r="G215" s="41">
        <f>G216</f>
        <v>170</v>
      </c>
      <c r="H215" s="41">
        <f>H216</f>
        <v>170</v>
      </c>
      <c r="I215" s="41">
        <f>I216</f>
        <v>170</v>
      </c>
    </row>
    <row r="216" spans="1:9" ht="25.5">
      <c r="A216" s="78" t="s">
        <v>75</v>
      </c>
      <c r="B216" s="64"/>
      <c r="C216" s="43" t="s">
        <v>44</v>
      </c>
      <c r="D216" s="43" t="s">
        <v>37</v>
      </c>
      <c r="E216" s="54" t="s">
        <v>171</v>
      </c>
      <c r="F216" s="39" t="s">
        <v>76</v>
      </c>
      <c r="G216" s="41">
        <v>170</v>
      </c>
      <c r="H216" s="41">
        <v>170</v>
      </c>
      <c r="I216" s="41">
        <v>170</v>
      </c>
    </row>
    <row r="217" spans="1:9" ht="25.5">
      <c r="A217" s="78" t="s">
        <v>288</v>
      </c>
      <c r="B217" s="64"/>
      <c r="C217" s="43" t="s">
        <v>44</v>
      </c>
      <c r="D217" s="43" t="s">
        <v>37</v>
      </c>
      <c r="E217" s="54" t="s">
        <v>261</v>
      </c>
      <c r="F217" s="39"/>
      <c r="G217" s="41">
        <f>G218</f>
        <v>4896</v>
      </c>
      <c r="H217" s="41"/>
      <c r="I217" s="41"/>
    </row>
    <row r="218" spans="1:9" ht="25.5">
      <c r="A218" s="78" t="s">
        <v>264</v>
      </c>
      <c r="B218" s="64"/>
      <c r="C218" s="43" t="s">
        <v>44</v>
      </c>
      <c r="D218" s="43" t="s">
        <v>37</v>
      </c>
      <c r="E218" s="54" t="s">
        <v>263</v>
      </c>
      <c r="F218" s="39"/>
      <c r="G218" s="41">
        <f>G219</f>
        <v>4896</v>
      </c>
      <c r="H218" s="41"/>
      <c r="I218" s="41"/>
    </row>
    <row r="219" spans="1:9" ht="25.5">
      <c r="A219" s="78" t="s">
        <v>75</v>
      </c>
      <c r="B219" s="64"/>
      <c r="C219" s="43" t="s">
        <v>44</v>
      </c>
      <c r="D219" s="43" t="s">
        <v>37</v>
      </c>
      <c r="E219" s="54" t="s">
        <v>263</v>
      </c>
      <c r="F219" s="39" t="s">
        <v>76</v>
      </c>
      <c r="G219" s="41">
        <f>1096+3800</f>
        <v>4896</v>
      </c>
      <c r="H219" s="41"/>
      <c r="I219" s="41"/>
    </row>
    <row r="220" spans="1:9" ht="12.75">
      <c r="A220" s="78" t="s">
        <v>266</v>
      </c>
      <c r="B220" s="64"/>
      <c r="C220" s="43" t="s">
        <v>44</v>
      </c>
      <c r="D220" s="43" t="s">
        <v>37</v>
      </c>
      <c r="E220" s="54" t="s">
        <v>265</v>
      </c>
      <c r="F220" s="39"/>
      <c r="G220" s="41">
        <f>G221</f>
        <v>708.4</v>
      </c>
      <c r="H220" s="41"/>
      <c r="I220" s="41"/>
    </row>
    <row r="221" spans="1:9" ht="12.75">
      <c r="A221" s="78" t="s">
        <v>267</v>
      </c>
      <c r="B221" s="64"/>
      <c r="C221" s="43" t="s">
        <v>44</v>
      </c>
      <c r="D221" s="43" t="s">
        <v>37</v>
      </c>
      <c r="E221" s="54" t="s">
        <v>268</v>
      </c>
      <c r="F221" s="39"/>
      <c r="G221" s="41">
        <f>G222</f>
        <v>708.4</v>
      </c>
      <c r="H221" s="41"/>
      <c r="I221" s="41"/>
    </row>
    <row r="222" spans="1:9" ht="25.5">
      <c r="A222" s="78" t="s">
        <v>75</v>
      </c>
      <c r="B222" s="64"/>
      <c r="C222" s="43" t="s">
        <v>44</v>
      </c>
      <c r="D222" s="43" t="s">
        <v>37</v>
      </c>
      <c r="E222" s="54" t="s">
        <v>268</v>
      </c>
      <c r="F222" s="39" t="s">
        <v>76</v>
      </c>
      <c r="G222" s="41">
        <v>708.4</v>
      </c>
      <c r="H222" s="41"/>
      <c r="I222" s="41"/>
    </row>
    <row r="223" spans="1:9" ht="18.75" customHeight="1">
      <c r="A223" s="76" t="s">
        <v>216</v>
      </c>
      <c r="B223" s="40"/>
      <c r="C223" s="62" t="s">
        <v>44</v>
      </c>
      <c r="D223" s="62" t="s">
        <v>44</v>
      </c>
      <c r="E223" s="185"/>
      <c r="F223" s="62"/>
      <c r="G223" s="63">
        <f>G224+G229</f>
        <v>315</v>
      </c>
      <c r="H223" s="41"/>
      <c r="I223" s="41"/>
    </row>
    <row r="224" spans="1:9" ht="51.75">
      <c r="A224" s="78" t="s">
        <v>269</v>
      </c>
      <c r="B224" s="40"/>
      <c r="C224" s="42" t="s">
        <v>44</v>
      </c>
      <c r="D224" s="42" t="s">
        <v>44</v>
      </c>
      <c r="E224" s="54" t="s">
        <v>273</v>
      </c>
      <c r="F224" s="37"/>
      <c r="G224" s="30">
        <f>G225</f>
        <v>65</v>
      </c>
      <c r="H224" s="30">
        <f>H225</f>
        <v>65</v>
      </c>
      <c r="I224" s="30">
        <f>I225</f>
        <v>65</v>
      </c>
    </row>
    <row r="225" spans="1:9" ht="12.75">
      <c r="A225" s="81" t="s">
        <v>286</v>
      </c>
      <c r="B225" s="60"/>
      <c r="C225" s="42" t="s">
        <v>44</v>
      </c>
      <c r="D225" s="42" t="s">
        <v>44</v>
      </c>
      <c r="E225" s="54" t="s">
        <v>274</v>
      </c>
      <c r="F225" s="45" t="s">
        <v>15</v>
      </c>
      <c r="G225" s="41">
        <f>SUM(G226)</f>
        <v>65</v>
      </c>
      <c r="H225" s="41">
        <f>SUM(H226)</f>
        <v>65</v>
      </c>
      <c r="I225" s="41">
        <f>SUM(I226)</f>
        <v>65</v>
      </c>
    </row>
    <row r="226" spans="1:9" ht="25.5">
      <c r="A226" s="80" t="s">
        <v>275</v>
      </c>
      <c r="B226" s="40"/>
      <c r="C226" s="42" t="s">
        <v>44</v>
      </c>
      <c r="D226" s="42" t="s">
        <v>44</v>
      </c>
      <c r="E226" s="54" t="s">
        <v>276</v>
      </c>
      <c r="F226" s="45" t="s">
        <v>15</v>
      </c>
      <c r="G226" s="41">
        <f>SUM(G228)</f>
        <v>65</v>
      </c>
      <c r="H226" s="41">
        <f>SUM(H228)</f>
        <v>65</v>
      </c>
      <c r="I226" s="41">
        <f>SUM(I228)</f>
        <v>65</v>
      </c>
    </row>
    <row r="227" spans="1:9" ht="25.5">
      <c r="A227" s="78" t="s">
        <v>126</v>
      </c>
      <c r="B227" s="40"/>
      <c r="C227" s="42" t="s">
        <v>44</v>
      </c>
      <c r="D227" s="42" t="s">
        <v>44</v>
      </c>
      <c r="E227" s="54" t="s">
        <v>277</v>
      </c>
      <c r="F227" s="45"/>
      <c r="G227" s="41">
        <f>G228</f>
        <v>65</v>
      </c>
      <c r="H227" s="41">
        <f>H228</f>
        <v>65</v>
      </c>
      <c r="I227" s="41">
        <f>I228</f>
        <v>65</v>
      </c>
    </row>
    <row r="228" spans="1:9" ht="12.75">
      <c r="A228" s="79" t="s">
        <v>127</v>
      </c>
      <c r="B228" s="40"/>
      <c r="C228" s="42" t="s">
        <v>44</v>
      </c>
      <c r="D228" s="42" t="s">
        <v>44</v>
      </c>
      <c r="E228" s="54" t="s">
        <v>277</v>
      </c>
      <c r="F228" s="54">
        <v>110</v>
      </c>
      <c r="G228" s="41">
        <v>65</v>
      </c>
      <c r="H228" s="41">
        <v>65</v>
      </c>
      <c r="I228" s="41">
        <v>65</v>
      </c>
    </row>
    <row r="229" spans="1:9" ht="25.5">
      <c r="A229" s="78" t="s">
        <v>309</v>
      </c>
      <c r="B229" s="64"/>
      <c r="C229" s="39" t="s">
        <v>44</v>
      </c>
      <c r="D229" s="42" t="s">
        <v>44</v>
      </c>
      <c r="E229" s="54" t="s">
        <v>308</v>
      </c>
      <c r="F229" s="54"/>
      <c r="G229" s="41">
        <f>G230</f>
        <v>250</v>
      </c>
      <c r="H229" s="41"/>
      <c r="I229" s="41"/>
    </row>
    <row r="230" spans="1:9" ht="25.5">
      <c r="A230" s="78" t="s">
        <v>75</v>
      </c>
      <c r="B230" s="40"/>
      <c r="C230" s="42" t="s">
        <v>44</v>
      </c>
      <c r="D230" s="42" t="s">
        <v>44</v>
      </c>
      <c r="E230" s="54" t="s">
        <v>308</v>
      </c>
      <c r="F230" s="39" t="s">
        <v>76</v>
      </c>
      <c r="G230" s="41">
        <v>250</v>
      </c>
      <c r="H230" s="41"/>
      <c r="I230" s="41"/>
    </row>
    <row r="231" spans="1:11" ht="12.75">
      <c r="A231" s="76" t="s">
        <v>14</v>
      </c>
      <c r="B231" s="32">
        <v>911</v>
      </c>
      <c r="C231" s="62" t="s">
        <v>45</v>
      </c>
      <c r="D231" s="62" t="s">
        <v>36</v>
      </c>
      <c r="E231" s="32"/>
      <c r="F231" s="32" t="s">
        <v>15</v>
      </c>
      <c r="G231" s="63">
        <f>SUM(G232,G246)</f>
        <v>11251.699999999999</v>
      </c>
      <c r="H231" s="63">
        <f>SUM(H232,H246)+0.04</f>
        <v>9143.660000000002</v>
      </c>
      <c r="I231" s="63">
        <f>SUM(I232,I246)</f>
        <v>9143.62</v>
      </c>
      <c r="J231" s="102"/>
      <c r="K231" s="102"/>
    </row>
    <row r="232" spans="1:9" ht="12.75">
      <c r="A232" s="78" t="s">
        <v>12</v>
      </c>
      <c r="B232" s="40"/>
      <c r="C232" s="39" t="s">
        <v>45</v>
      </c>
      <c r="D232" s="39" t="s">
        <v>35</v>
      </c>
      <c r="E232" s="45"/>
      <c r="F232" s="45" t="s">
        <v>15</v>
      </c>
      <c r="G232" s="41">
        <f>SUM(G233)+G241</f>
        <v>10499.4</v>
      </c>
      <c r="H232" s="41">
        <f>SUM(H233)</f>
        <v>8398.12</v>
      </c>
      <c r="I232" s="41">
        <f>SUM(I233)</f>
        <v>8398.12</v>
      </c>
    </row>
    <row r="233" spans="1:9" ht="25.5">
      <c r="A233" s="80" t="s">
        <v>110</v>
      </c>
      <c r="B233" s="40"/>
      <c r="C233" s="39" t="s">
        <v>45</v>
      </c>
      <c r="D233" s="39" t="s">
        <v>35</v>
      </c>
      <c r="E233" s="54" t="s">
        <v>106</v>
      </c>
      <c r="F233" s="45" t="s">
        <v>15</v>
      </c>
      <c r="G233" s="41">
        <f aca="true" t="shared" si="15" ref="G233:I235">G234</f>
        <v>10434.4</v>
      </c>
      <c r="H233" s="41">
        <f t="shared" si="15"/>
        <v>8398.12</v>
      </c>
      <c r="I233" s="41">
        <f t="shared" si="15"/>
        <v>8398.12</v>
      </c>
    </row>
    <row r="234" spans="1:9" ht="30.75" customHeight="1">
      <c r="A234" s="80" t="s">
        <v>283</v>
      </c>
      <c r="B234" s="40"/>
      <c r="C234" s="39" t="s">
        <v>45</v>
      </c>
      <c r="D234" s="39" t="s">
        <v>35</v>
      </c>
      <c r="E234" s="54" t="s">
        <v>107</v>
      </c>
      <c r="F234" s="45" t="s">
        <v>15</v>
      </c>
      <c r="G234" s="41">
        <f t="shared" si="15"/>
        <v>10434.4</v>
      </c>
      <c r="H234" s="41">
        <f t="shared" si="15"/>
        <v>8398.12</v>
      </c>
      <c r="I234" s="41">
        <f t="shared" si="15"/>
        <v>8398.12</v>
      </c>
    </row>
    <row r="235" spans="1:9" ht="27.75" customHeight="1">
      <c r="A235" s="80" t="s">
        <v>284</v>
      </c>
      <c r="B235" s="40"/>
      <c r="C235" s="39" t="s">
        <v>45</v>
      </c>
      <c r="D235" s="39" t="s">
        <v>35</v>
      </c>
      <c r="E235" s="54" t="s">
        <v>108</v>
      </c>
      <c r="F235" s="45"/>
      <c r="G235" s="41">
        <f t="shared" si="15"/>
        <v>10434.4</v>
      </c>
      <c r="H235" s="41">
        <f t="shared" si="15"/>
        <v>8398.12</v>
      </c>
      <c r="I235" s="41">
        <f t="shared" si="15"/>
        <v>8398.12</v>
      </c>
    </row>
    <row r="236" spans="1:9" ht="15" customHeight="1">
      <c r="A236" s="80" t="s">
        <v>285</v>
      </c>
      <c r="B236" s="40"/>
      <c r="C236" s="39" t="s">
        <v>45</v>
      </c>
      <c r="D236" s="39" t="s">
        <v>35</v>
      </c>
      <c r="E236" s="70" t="s">
        <v>109</v>
      </c>
      <c r="F236" s="45"/>
      <c r="G236" s="41">
        <f>SUM(G237,G239)+G238+G240</f>
        <v>10434.4</v>
      </c>
      <c r="H236" s="41">
        <f>SUM(H237,H239)+H238</f>
        <v>8398.12</v>
      </c>
      <c r="I236" s="41">
        <f>SUM(I237,I239)+I238</f>
        <v>8398.12</v>
      </c>
    </row>
    <row r="237" spans="1:9" ht="12.75">
      <c r="A237" s="79" t="s">
        <v>127</v>
      </c>
      <c r="B237" s="40"/>
      <c r="C237" s="39" t="s">
        <v>45</v>
      </c>
      <c r="D237" s="39" t="s">
        <v>35</v>
      </c>
      <c r="E237" s="68" t="s">
        <v>109</v>
      </c>
      <c r="F237" s="54">
        <v>110</v>
      </c>
      <c r="G237" s="41">
        <f>1954.8+590.4</f>
        <v>2545.2</v>
      </c>
      <c r="H237" s="41">
        <f>1954.8+590.4</f>
        <v>2545.2</v>
      </c>
      <c r="I237" s="41">
        <f>1954.8+590.4</f>
        <v>2545.2</v>
      </c>
    </row>
    <row r="238" spans="1:9" ht="12.75">
      <c r="A238" s="79" t="s">
        <v>127</v>
      </c>
      <c r="B238" s="40"/>
      <c r="C238" s="39" t="s">
        <v>45</v>
      </c>
      <c r="D238" s="39" t="s">
        <v>35</v>
      </c>
      <c r="E238" s="68" t="s">
        <v>180</v>
      </c>
      <c r="F238" s="54">
        <v>110</v>
      </c>
      <c r="G238" s="41">
        <f>1827.6+552</f>
        <v>2379.6</v>
      </c>
      <c r="H238" s="41">
        <f>1827.6+551.92</f>
        <v>2379.52</v>
      </c>
      <c r="I238" s="41">
        <f>1827.6+551.92</f>
        <v>2379.52</v>
      </c>
    </row>
    <row r="239" spans="1:9" ht="25.5">
      <c r="A239" s="78" t="s">
        <v>75</v>
      </c>
      <c r="B239" s="40"/>
      <c r="C239" s="39" t="s">
        <v>45</v>
      </c>
      <c r="D239" s="39" t="s">
        <v>35</v>
      </c>
      <c r="E239" s="68" t="s">
        <v>109</v>
      </c>
      <c r="F239" s="39" t="s">
        <v>76</v>
      </c>
      <c r="G239" s="41">
        <f>54.4+3876.4+411.7+480+2.1+50+400+165</f>
        <v>5439.6</v>
      </c>
      <c r="H239" s="41">
        <f>34.4+3027.3+411.7</f>
        <v>3473.4</v>
      </c>
      <c r="I239" s="41">
        <f>34.4+3027.3+411.7</f>
        <v>3473.4</v>
      </c>
    </row>
    <row r="240" spans="1:9" ht="13.5" customHeight="1">
      <c r="A240" s="81" t="s">
        <v>74</v>
      </c>
      <c r="B240" s="40"/>
      <c r="C240" s="39" t="s">
        <v>45</v>
      </c>
      <c r="D240" s="39" t="s">
        <v>35</v>
      </c>
      <c r="E240" s="68" t="s">
        <v>109</v>
      </c>
      <c r="F240" s="42" t="s">
        <v>183</v>
      </c>
      <c r="G240" s="41">
        <f>50+20</f>
        <v>70</v>
      </c>
      <c r="H240" s="41"/>
      <c r="I240" s="41"/>
    </row>
    <row r="241" spans="1:9" ht="13.5" customHeight="1">
      <c r="A241" s="80" t="s">
        <v>60</v>
      </c>
      <c r="B241" s="44"/>
      <c r="C241" s="39" t="s">
        <v>45</v>
      </c>
      <c r="D241" s="39" t="s">
        <v>35</v>
      </c>
      <c r="E241" s="50" t="s">
        <v>85</v>
      </c>
      <c r="F241" s="39"/>
      <c r="G241" s="41">
        <f>G242</f>
        <v>65</v>
      </c>
      <c r="H241" s="41"/>
      <c r="I241" s="41"/>
    </row>
    <row r="242" spans="1:9" ht="13.5" customHeight="1">
      <c r="A242" s="80" t="s">
        <v>148</v>
      </c>
      <c r="B242" s="44"/>
      <c r="C242" s="39" t="s">
        <v>45</v>
      </c>
      <c r="D242" s="39" t="s">
        <v>35</v>
      </c>
      <c r="E242" s="50" t="s">
        <v>86</v>
      </c>
      <c r="F242" s="39"/>
      <c r="G242" s="41">
        <f>G243</f>
        <v>65</v>
      </c>
      <c r="H242" s="41"/>
      <c r="I242" s="41"/>
    </row>
    <row r="243" spans="1:9" ht="13.5" customHeight="1">
      <c r="A243" s="80" t="s">
        <v>148</v>
      </c>
      <c r="B243" s="44"/>
      <c r="C243" s="39" t="s">
        <v>45</v>
      </c>
      <c r="D243" s="39" t="s">
        <v>35</v>
      </c>
      <c r="E243" s="54" t="s">
        <v>102</v>
      </c>
      <c r="F243" s="39"/>
      <c r="G243" s="41">
        <f>G244</f>
        <v>65</v>
      </c>
      <c r="H243" s="41"/>
      <c r="I243" s="41"/>
    </row>
    <row r="244" spans="1:9" ht="13.5" customHeight="1">
      <c r="A244" s="80" t="s">
        <v>285</v>
      </c>
      <c r="B244" s="44"/>
      <c r="C244" s="39" t="s">
        <v>45</v>
      </c>
      <c r="D244" s="39" t="s">
        <v>35</v>
      </c>
      <c r="E244" s="54" t="s">
        <v>311</v>
      </c>
      <c r="F244" s="39"/>
      <c r="G244" s="41">
        <f>G245</f>
        <v>65</v>
      </c>
      <c r="H244" s="41"/>
      <c r="I244" s="41"/>
    </row>
    <row r="245" spans="1:9" ht="25.5">
      <c r="A245" s="78" t="s">
        <v>75</v>
      </c>
      <c r="B245" s="64"/>
      <c r="C245" s="39" t="s">
        <v>45</v>
      </c>
      <c r="D245" s="39" t="s">
        <v>35</v>
      </c>
      <c r="E245" s="54" t="s">
        <v>311</v>
      </c>
      <c r="F245" s="39" t="s">
        <v>76</v>
      </c>
      <c r="G245" s="41">
        <f>450-220.9-164.1</f>
        <v>65</v>
      </c>
      <c r="H245" s="41"/>
      <c r="I245" s="41"/>
    </row>
    <row r="246" spans="1:9" ht="25.5">
      <c r="A246" s="80" t="s">
        <v>111</v>
      </c>
      <c r="B246" s="44"/>
      <c r="C246" s="39" t="s">
        <v>45</v>
      </c>
      <c r="D246" s="72" t="s">
        <v>38</v>
      </c>
      <c r="E246" s="45"/>
      <c r="F246" s="45" t="s">
        <v>15</v>
      </c>
      <c r="G246" s="41">
        <f>G248+G252+G257</f>
        <v>752.3</v>
      </c>
      <c r="H246" s="41">
        <f>H248+H252+H257</f>
        <v>745.5</v>
      </c>
      <c r="I246" s="41">
        <f>I248+I252+I257</f>
        <v>745.5</v>
      </c>
    </row>
    <row r="247" spans="1:9" ht="25.5">
      <c r="A247" s="80" t="s">
        <v>110</v>
      </c>
      <c r="B247" s="40"/>
      <c r="C247" s="39" t="s">
        <v>45</v>
      </c>
      <c r="D247" s="72" t="s">
        <v>38</v>
      </c>
      <c r="E247" s="54" t="s">
        <v>106</v>
      </c>
      <c r="F247" s="45"/>
      <c r="G247" s="41">
        <f>G248</f>
        <v>55</v>
      </c>
      <c r="H247" s="41">
        <f>H248</f>
        <v>55</v>
      </c>
      <c r="I247" s="41">
        <f>I248</f>
        <v>55</v>
      </c>
    </row>
    <row r="248" spans="1:9" ht="39" customHeight="1">
      <c r="A248" s="81" t="s">
        <v>125</v>
      </c>
      <c r="B248" s="60"/>
      <c r="C248" s="39" t="s">
        <v>45</v>
      </c>
      <c r="D248" s="39" t="s">
        <v>38</v>
      </c>
      <c r="E248" s="54" t="s">
        <v>122</v>
      </c>
      <c r="F248" s="45" t="s">
        <v>15</v>
      </c>
      <c r="G248" s="41">
        <f>SUM(G249)</f>
        <v>55</v>
      </c>
      <c r="H248" s="41">
        <f>SUM(H249)</f>
        <v>55</v>
      </c>
      <c r="I248" s="41">
        <f>SUM(I249)</f>
        <v>55</v>
      </c>
    </row>
    <row r="249" spans="1:9" ht="15" customHeight="1">
      <c r="A249" s="81" t="s">
        <v>115</v>
      </c>
      <c r="B249" s="40"/>
      <c r="C249" s="39" t="s">
        <v>45</v>
      </c>
      <c r="D249" s="39" t="s">
        <v>38</v>
      </c>
      <c r="E249" s="54" t="s">
        <v>123</v>
      </c>
      <c r="F249" s="45" t="s">
        <v>15</v>
      </c>
      <c r="G249" s="41">
        <f>SUM(G251)</f>
        <v>55</v>
      </c>
      <c r="H249" s="41">
        <f>SUM(H251)</f>
        <v>55</v>
      </c>
      <c r="I249" s="41">
        <f>SUM(I251)</f>
        <v>55</v>
      </c>
    </row>
    <row r="250" spans="1:9" ht="15.75" customHeight="1">
      <c r="A250" s="80" t="s">
        <v>71</v>
      </c>
      <c r="B250" s="40"/>
      <c r="C250" s="39" t="s">
        <v>45</v>
      </c>
      <c r="D250" s="39" t="s">
        <v>38</v>
      </c>
      <c r="E250" s="54" t="s">
        <v>124</v>
      </c>
      <c r="F250" s="45"/>
      <c r="G250" s="41">
        <f>G251</f>
        <v>55</v>
      </c>
      <c r="H250" s="41">
        <f>H251</f>
        <v>55</v>
      </c>
      <c r="I250" s="41">
        <f>I251</f>
        <v>55</v>
      </c>
    </row>
    <row r="251" spans="1:9" ht="27.75" customHeight="1">
      <c r="A251" s="78" t="s">
        <v>75</v>
      </c>
      <c r="B251" s="40"/>
      <c r="C251" s="39" t="s">
        <v>45</v>
      </c>
      <c r="D251" s="39" t="s">
        <v>38</v>
      </c>
      <c r="E251" s="54" t="s">
        <v>124</v>
      </c>
      <c r="F251" s="39" t="s">
        <v>76</v>
      </c>
      <c r="G251" s="41">
        <v>55</v>
      </c>
      <c r="H251" s="41">
        <v>55</v>
      </c>
      <c r="I251" s="41">
        <v>55</v>
      </c>
    </row>
    <row r="252" spans="1:9" ht="54" customHeight="1">
      <c r="A252" s="81" t="s">
        <v>172</v>
      </c>
      <c r="B252" s="60"/>
      <c r="C252" s="39" t="s">
        <v>45</v>
      </c>
      <c r="D252" s="39" t="s">
        <v>38</v>
      </c>
      <c r="E252" s="54" t="s">
        <v>112</v>
      </c>
      <c r="F252" s="45" t="s">
        <v>15</v>
      </c>
      <c r="G252" s="41">
        <f aca="true" t="shared" si="16" ref="G252:I253">G253</f>
        <v>697.3</v>
      </c>
      <c r="H252" s="41">
        <f t="shared" si="16"/>
        <v>690.5</v>
      </c>
      <c r="I252" s="41">
        <f t="shared" si="16"/>
        <v>690.5</v>
      </c>
    </row>
    <row r="253" spans="1:9" ht="12.75">
      <c r="A253" s="80" t="s">
        <v>115</v>
      </c>
      <c r="B253" s="40"/>
      <c r="C253" s="39" t="s">
        <v>45</v>
      </c>
      <c r="D253" s="39" t="s">
        <v>38</v>
      </c>
      <c r="E253" s="54" t="s">
        <v>113</v>
      </c>
      <c r="F253" s="45" t="s">
        <v>15</v>
      </c>
      <c r="G253" s="41">
        <f t="shared" si="16"/>
        <v>697.3</v>
      </c>
      <c r="H253" s="41">
        <f t="shared" si="16"/>
        <v>690.5</v>
      </c>
      <c r="I253" s="41">
        <f t="shared" si="16"/>
        <v>690.5</v>
      </c>
    </row>
    <row r="254" spans="1:9" ht="12.75">
      <c r="A254" s="80" t="s">
        <v>71</v>
      </c>
      <c r="B254" s="40"/>
      <c r="C254" s="39" t="s">
        <v>45</v>
      </c>
      <c r="D254" s="39" t="s">
        <v>38</v>
      </c>
      <c r="E254" s="54" t="s">
        <v>114</v>
      </c>
      <c r="F254" s="45"/>
      <c r="G254" s="41">
        <f>G255+G256</f>
        <v>697.3</v>
      </c>
      <c r="H254" s="41">
        <f>H255+H256</f>
        <v>690.5</v>
      </c>
      <c r="I254" s="41">
        <f>I255+I256</f>
        <v>690.5</v>
      </c>
    </row>
    <row r="255" spans="1:10" ht="25.5">
      <c r="A255" s="78" t="s">
        <v>75</v>
      </c>
      <c r="B255" s="40"/>
      <c r="C255" s="39" t="s">
        <v>45</v>
      </c>
      <c r="D255" s="39" t="s">
        <v>38</v>
      </c>
      <c r="E255" s="54" t="s">
        <v>114</v>
      </c>
      <c r="F255" s="39" t="s">
        <v>76</v>
      </c>
      <c r="G255" s="41">
        <v>690.5</v>
      </c>
      <c r="H255" s="41">
        <v>690.5</v>
      </c>
      <c r="I255" s="41">
        <v>690.5</v>
      </c>
      <c r="J255" s="100"/>
    </row>
    <row r="256" spans="1:9" ht="12.75">
      <c r="A256" s="81" t="s">
        <v>74</v>
      </c>
      <c r="B256" s="40"/>
      <c r="C256" s="39" t="s">
        <v>45</v>
      </c>
      <c r="D256" s="39" t="s">
        <v>38</v>
      </c>
      <c r="E256" s="54" t="s">
        <v>114</v>
      </c>
      <c r="F256" s="42" t="s">
        <v>313</v>
      </c>
      <c r="G256" s="41">
        <v>6.8</v>
      </c>
      <c r="H256" s="41"/>
      <c r="I256" s="41"/>
    </row>
    <row r="257" spans="1:9" ht="12.75" hidden="1">
      <c r="A257" s="80" t="s">
        <v>60</v>
      </c>
      <c r="B257" s="44"/>
      <c r="C257" s="42" t="s">
        <v>45</v>
      </c>
      <c r="D257" s="39" t="s">
        <v>35</v>
      </c>
      <c r="E257" s="50" t="s">
        <v>85</v>
      </c>
      <c r="F257" s="39"/>
      <c r="G257" s="41">
        <f aca="true" t="shared" si="17" ref="G257:I260">G258</f>
        <v>0</v>
      </c>
      <c r="H257" s="41">
        <f t="shared" si="17"/>
        <v>0</v>
      </c>
      <c r="I257" s="41">
        <f t="shared" si="17"/>
        <v>0</v>
      </c>
    </row>
    <row r="258" spans="1:9" ht="12.75" hidden="1">
      <c r="A258" s="80" t="s">
        <v>60</v>
      </c>
      <c r="B258" s="44"/>
      <c r="C258" s="42" t="s">
        <v>45</v>
      </c>
      <c r="D258" s="39" t="s">
        <v>35</v>
      </c>
      <c r="E258" s="50" t="s">
        <v>86</v>
      </c>
      <c r="F258" s="39"/>
      <c r="G258" s="41">
        <f t="shared" si="17"/>
        <v>0</v>
      </c>
      <c r="H258" s="41">
        <f t="shared" si="17"/>
        <v>0</v>
      </c>
      <c r="I258" s="41">
        <f t="shared" si="17"/>
        <v>0</v>
      </c>
    </row>
    <row r="259" spans="1:9" ht="12.75" hidden="1">
      <c r="A259" s="80" t="s">
        <v>148</v>
      </c>
      <c r="B259" s="44"/>
      <c r="C259" s="42" t="s">
        <v>45</v>
      </c>
      <c r="D259" s="39" t="s">
        <v>35</v>
      </c>
      <c r="E259" s="54" t="s">
        <v>102</v>
      </c>
      <c r="F259" s="39"/>
      <c r="G259" s="41">
        <f t="shared" si="17"/>
        <v>0</v>
      </c>
      <c r="H259" s="41">
        <f t="shared" si="17"/>
        <v>0</v>
      </c>
      <c r="I259" s="41">
        <f t="shared" si="17"/>
        <v>0</v>
      </c>
    </row>
    <row r="260" spans="1:9" ht="12.75" hidden="1">
      <c r="A260" s="80" t="s">
        <v>71</v>
      </c>
      <c r="B260" s="40"/>
      <c r="C260" s="39" t="s">
        <v>45</v>
      </c>
      <c r="D260" s="39" t="s">
        <v>38</v>
      </c>
      <c r="E260" s="54" t="s">
        <v>187</v>
      </c>
      <c r="F260" s="45"/>
      <c r="G260" s="41">
        <f t="shared" si="17"/>
        <v>0</v>
      </c>
      <c r="H260" s="41">
        <f t="shared" si="17"/>
        <v>0</v>
      </c>
      <c r="I260" s="41">
        <f t="shared" si="17"/>
        <v>0</v>
      </c>
    </row>
    <row r="261" spans="1:9" ht="25.5" hidden="1">
      <c r="A261" s="78" t="s">
        <v>75</v>
      </c>
      <c r="B261" s="40"/>
      <c r="C261" s="39" t="s">
        <v>45</v>
      </c>
      <c r="D261" s="39" t="s">
        <v>38</v>
      </c>
      <c r="E261" s="54" t="s">
        <v>187</v>
      </c>
      <c r="F261" s="39" t="s">
        <v>76</v>
      </c>
      <c r="G261" s="41"/>
      <c r="H261" s="41"/>
      <c r="I261" s="41"/>
    </row>
    <row r="262" spans="1:9" ht="12.75">
      <c r="A262" s="82" t="s">
        <v>27</v>
      </c>
      <c r="B262" s="32">
        <v>911</v>
      </c>
      <c r="C262" s="62" t="s">
        <v>46</v>
      </c>
      <c r="D262" s="62" t="s">
        <v>36</v>
      </c>
      <c r="E262" s="62"/>
      <c r="F262" s="62"/>
      <c r="G262" s="63">
        <f>G263+G269</f>
        <v>1308.2</v>
      </c>
      <c r="H262" s="63">
        <f>H263+H269</f>
        <v>2658.5</v>
      </c>
      <c r="I262" s="63">
        <f>I263+I269</f>
        <v>1308.2</v>
      </c>
    </row>
    <row r="263" spans="1:9" ht="12.75">
      <c r="A263" s="78" t="s">
        <v>24</v>
      </c>
      <c r="B263" s="64"/>
      <c r="C263" s="39" t="s">
        <v>46</v>
      </c>
      <c r="D263" s="39" t="s">
        <v>35</v>
      </c>
      <c r="E263" s="39"/>
      <c r="F263" s="39"/>
      <c r="G263" s="41">
        <f>G264</f>
        <v>1308.2</v>
      </c>
      <c r="H263" s="41">
        <f aca="true" t="shared" si="18" ref="H263:I265">H264</f>
        <v>1308.2</v>
      </c>
      <c r="I263" s="41">
        <f t="shared" si="18"/>
        <v>1308.2</v>
      </c>
    </row>
    <row r="264" spans="1:9" ht="12.75">
      <c r="A264" s="80" t="s">
        <v>60</v>
      </c>
      <c r="B264" s="44"/>
      <c r="C264" s="39" t="s">
        <v>46</v>
      </c>
      <c r="D264" s="39" t="s">
        <v>35</v>
      </c>
      <c r="E264" s="50" t="s">
        <v>85</v>
      </c>
      <c r="F264" s="39"/>
      <c r="G264" s="41">
        <f>G265</f>
        <v>1308.2</v>
      </c>
      <c r="H264" s="41">
        <f t="shared" si="18"/>
        <v>1308.2</v>
      </c>
      <c r="I264" s="41">
        <f t="shared" si="18"/>
        <v>1308.2</v>
      </c>
    </row>
    <row r="265" spans="1:9" ht="12.75">
      <c r="A265" s="80" t="s">
        <v>148</v>
      </c>
      <c r="B265" s="44"/>
      <c r="C265" s="39" t="s">
        <v>46</v>
      </c>
      <c r="D265" s="39" t="s">
        <v>35</v>
      </c>
      <c r="E265" s="50" t="s">
        <v>86</v>
      </c>
      <c r="F265" s="39"/>
      <c r="G265" s="41">
        <f>G266</f>
        <v>1308.2</v>
      </c>
      <c r="H265" s="41">
        <f t="shared" si="18"/>
        <v>1308.2</v>
      </c>
      <c r="I265" s="41">
        <f t="shared" si="18"/>
        <v>1308.2</v>
      </c>
    </row>
    <row r="266" spans="1:9" ht="12.75">
      <c r="A266" s="80" t="s">
        <v>148</v>
      </c>
      <c r="B266" s="44"/>
      <c r="C266" s="39" t="s">
        <v>46</v>
      </c>
      <c r="D266" s="39" t="s">
        <v>35</v>
      </c>
      <c r="E266" s="54" t="s">
        <v>102</v>
      </c>
      <c r="F266" s="39"/>
      <c r="G266" s="41">
        <f>G267</f>
        <v>1308.2</v>
      </c>
      <c r="H266" s="41">
        <f>H267</f>
        <v>1308.2</v>
      </c>
      <c r="I266" s="41">
        <f>I267</f>
        <v>1308.2</v>
      </c>
    </row>
    <row r="267" spans="1:9" ht="12.75">
      <c r="A267" s="78" t="s">
        <v>28</v>
      </c>
      <c r="B267" s="44"/>
      <c r="C267" s="39" t="s">
        <v>46</v>
      </c>
      <c r="D267" s="39" t="s">
        <v>35</v>
      </c>
      <c r="E267" s="54" t="s">
        <v>121</v>
      </c>
      <c r="F267" s="39"/>
      <c r="G267" s="41">
        <f>G268</f>
        <v>1308.2</v>
      </c>
      <c r="H267" s="41">
        <f>H268</f>
        <v>1308.2</v>
      </c>
      <c r="I267" s="41">
        <f>I268</f>
        <v>1308.2</v>
      </c>
    </row>
    <row r="268" spans="1:9" ht="25.5">
      <c r="A268" s="78" t="s">
        <v>227</v>
      </c>
      <c r="B268" s="64"/>
      <c r="C268" s="39" t="s">
        <v>46</v>
      </c>
      <c r="D268" s="39" t="s">
        <v>35</v>
      </c>
      <c r="E268" s="54" t="s">
        <v>121</v>
      </c>
      <c r="F268" s="42" t="s">
        <v>226</v>
      </c>
      <c r="G268" s="41">
        <v>1308.2</v>
      </c>
      <c r="H268" s="41">
        <v>1308.2</v>
      </c>
      <c r="I268" s="41">
        <v>1308.2</v>
      </c>
    </row>
    <row r="269" spans="1:9" ht="12.75">
      <c r="A269" s="76" t="s">
        <v>294</v>
      </c>
      <c r="B269" s="183"/>
      <c r="C269" s="184" t="s">
        <v>46</v>
      </c>
      <c r="D269" s="62" t="s">
        <v>37</v>
      </c>
      <c r="E269" s="185"/>
      <c r="F269" s="32"/>
      <c r="G269" s="71">
        <f aca="true" t="shared" si="19" ref="G269:H273">G270</f>
        <v>0</v>
      </c>
      <c r="H269" s="71">
        <f t="shared" si="19"/>
        <v>1350.3</v>
      </c>
      <c r="I269" s="186"/>
    </row>
    <row r="270" spans="1:9" ht="38.25">
      <c r="A270" s="78" t="s">
        <v>295</v>
      </c>
      <c r="B270" s="61"/>
      <c r="C270" s="73" t="s">
        <v>46</v>
      </c>
      <c r="D270" s="42" t="s">
        <v>37</v>
      </c>
      <c r="E270" s="54" t="s">
        <v>296</v>
      </c>
      <c r="F270" s="32"/>
      <c r="G270" s="71">
        <f t="shared" si="19"/>
        <v>0</v>
      </c>
      <c r="H270" s="71">
        <f t="shared" si="19"/>
        <v>1350.3</v>
      </c>
      <c r="I270" s="186"/>
    </row>
    <row r="271" spans="1:9" ht="12.75">
      <c r="A271" s="78" t="s">
        <v>297</v>
      </c>
      <c r="B271" s="61"/>
      <c r="C271" s="73" t="s">
        <v>46</v>
      </c>
      <c r="D271" s="42" t="s">
        <v>37</v>
      </c>
      <c r="E271" s="54" t="s">
        <v>298</v>
      </c>
      <c r="F271" s="32"/>
      <c r="G271" s="71">
        <f t="shared" si="19"/>
        <v>0</v>
      </c>
      <c r="H271" s="71">
        <f t="shared" si="19"/>
        <v>1350.3</v>
      </c>
      <c r="I271" s="186"/>
    </row>
    <row r="272" spans="1:9" ht="12.75">
      <c r="A272" s="78" t="s">
        <v>297</v>
      </c>
      <c r="B272" s="61"/>
      <c r="C272" s="73" t="s">
        <v>46</v>
      </c>
      <c r="D272" s="42" t="s">
        <v>37</v>
      </c>
      <c r="E272" s="54" t="s">
        <v>299</v>
      </c>
      <c r="F272" s="32"/>
      <c r="G272" s="71">
        <f t="shared" si="19"/>
        <v>0</v>
      </c>
      <c r="H272" s="71">
        <f t="shared" si="19"/>
        <v>1350.3</v>
      </c>
      <c r="I272" s="186"/>
    </row>
    <row r="273" spans="1:9" ht="38.25">
      <c r="A273" s="78" t="s">
        <v>300</v>
      </c>
      <c r="B273" s="61"/>
      <c r="C273" s="73" t="s">
        <v>46</v>
      </c>
      <c r="D273" s="42" t="s">
        <v>37</v>
      </c>
      <c r="E273" s="101" t="s">
        <v>301</v>
      </c>
      <c r="F273" s="32"/>
      <c r="G273" s="71">
        <f t="shared" si="19"/>
        <v>0</v>
      </c>
      <c r="H273" s="71">
        <f t="shared" si="19"/>
        <v>1350.3</v>
      </c>
      <c r="I273" s="186"/>
    </row>
    <row r="274" spans="1:9" ht="12.75">
      <c r="A274" s="78" t="s">
        <v>302</v>
      </c>
      <c r="B274" s="61"/>
      <c r="C274" s="73" t="s">
        <v>46</v>
      </c>
      <c r="D274" s="42" t="s">
        <v>37</v>
      </c>
      <c r="E274" s="101" t="s">
        <v>301</v>
      </c>
      <c r="F274" s="32">
        <v>262</v>
      </c>
      <c r="G274" s="71"/>
      <c r="H274" s="186">
        <v>1350.3</v>
      </c>
      <c r="I274" s="186"/>
    </row>
    <row r="275" spans="1:9" ht="12.75">
      <c r="A275" s="76" t="s">
        <v>9</v>
      </c>
      <c r="B275" s="32">
        <v>911</v>
      </c>
      <c r="C275" s="62" t="s">
        <v>39</v>
      </c>
      <c r="D275" s="62" t="s">
        <v>36</v>
      </c>
      <c r="E275" s="32"/>
      <c r="F275" s="32"/>
      <c r="G275" s="63">
        <f>G276</f>
        <v>241.7</v>
      </c>
      <c r="H275" s="63">
        <f>H276</f>
        <v>20</v>
      </c>
      <c r="I275" s="63">
        <f>I276</f>
        <v>20</v>
      </c>
    </row>
    <row r="276" spans="1:9" ht="12.75">
      <c r="A276" s="78" t="s">
        <v>29</v>
      </c>
      <c r="B276" s="44"/>
      <c r="C276" s="73" t="s">
        <v>39</v>
      </c>
      <c r="D276" s="73" t="s">
        <v>44</v>
      </c>
      <c r="E276" s="74"/>
      <c r="F276" s="74"/>
      <c r="G276" s="67">
        <f>G278+G282</f>
        <v>241.7</v>
      </c>
      <c r="H276" s="67">
        <f>H278+H282</f>
        <v>20</v>
      </c>
      <c r="I276" s="67">
        <f>I278+I282</f>
        <v>20</v>
      </c>
    </row>
    <row r="277" spans="1:9" ht="25.5">
      <c r="A277" s="80" t="s">
        <v>110</v>
      </c>
      <c r="B277" s="44"/>
      <c r="C277" s="73" t="s">
        <v>39</v>
      </c>
      <c r="D277" s="73" t="s">
        <v>44</v>
      </c>
      <c r="E277" s="54" t="s">
        <v>149</v>
      </c>
      <c r="F277" s="74"/>
      <c r="G277" s="67">
        <f aca="true" t="shared" si="20" ref="G277:I278">G280</f>
        <v>241.7</v>
      </c>
      <c r="H277" s="67">
        <f t="shared" si="20"/>
        <v>20</v>
      </c>
      <c r="I277" s="67">
        <f t="shared" si="20"/>
        <v>20</v>
      </c>
    </row>
    <row r="278" spans="1:9" ht="51">
      <c r="A278" s="81" t="s">
        <v>116</v>
      </c>
      <c r="B278" s="40"/>
      <c r="C278" s="73" t="s">
        <v>39</v>
      </c>
      <c r="D278" s="73" t="s">
        <v>44</v>
      </c>
      <c r="E278" s="54" t="s">
        <v>117</v>
      </c>
      <c r="F278" s="73"/>
      <c r="G278" s="67">
        <f>G279</f>
        <v>241.7</v>
      </c>
      <c r="H278" s="67">
        <f t="shared" si="20"/>
        <v>20</v>
      </c>
      <c r="I278" s="67">
        <f t="shared" si="20"/>
        <v>20</v>
      </c>
    </row>
    <row r="279" spans="1:9" ht="25.5">
      <c r="A279" s="80" t="s">
        <v>120</v>
      </c>
      <c r="B279" s="40"/>
      <c r="C279" s="73" t="s">
        <v>39</v>
      </c>
      <c r="D279" s="73" t="s">
        <v>44</v>
      </c>
      <c r="E279" s="54" t="s">
        <v>118</v>
      </c>
      <c r="F279" s="73"/>
      <c r="G279" s="67">
        <f aca="true" t="shared" si="21" ref="G279:I280">G280</f>
        <v>241.7</v>
      </c>
      <c r="H279" s="67">
        <f t="shared" si="21"/>
        <v>20</v>
      </c>
      <c r="I279" s="67">
        <f t="shared" si="21"/>
        <v>20</v>
      </c>
    </row>
    <row r="280" spans="1:9" ht="12.75">
      <c r="A280" s="78" t="s">
        <v>10</v>
      </c>
      <c r="B280" s="40"/>
      <c r="C280" s="73" t="s">
        <v>39</v>
      </c>
      <c r="D280" s="73" t="s">
        <v>44</v>
      </c>
      <c r="E280" s="54" t="s">
        <v>119</v>
      </c>
      <c r="F280" s="73"/>
      <c r="G280" s="67">
        <f>G281</f>
        <v>241.7</v>
      </c>
      <c r="H280" s="67">
        <f t="shared" si="21"/>
        <v>20</v>
      </c>
      <c r="I280" s="67">
        <f t="shared" si="21"/>
        <v>20</v>
      </c>
    </row>
    <row r="281" spans="1:9" ht="25.5">
      <c r="A281" s="78" t="s">
        <v>75</v>
      </c>
      <c r="B281" s="61"/>
      <c r="C281" s="73" t="s">
        <v>39</v>
      </c>
      <c r="D281" s="73" t="s">
        <v>44</v>
      </c>
      <c r="E281" s="54" t="s">
        <v>119</v>
      </c>
      <c r="F281" s="39" t="s">
        <v>76</v>
      </c>
      <c r="G281" s="71">
        <f>20+221.7</f>
        <v>241.7</v>
      </c>
      <c r="H281" s="71">
        <v>20</v>
      </c>
      <c r="I281" s="71">
        <v>20</v>
      </c>
    </row>
    <row r="282" spans="1:9" ht="12.75" hidden="1">
      <c r="A282" s="80" t="s">
        <v>60</v>
      </c>
      <c r="B282" s="61"/>
      <c r="C282" s="73" t="s">
        <v>39</v>
      </c>
      <c r="D282" s="73" t="s">
        <v>44</v>
      </c>
      <c r="E282" s="50" t="s">
        <v>85</v>
      </c>
      <c r="F282" s="39"/>
      <c r="G282" s="41"/>
      <c r="H282" s="41"/>
      <c r="I282" s="41"/>
    </row>
    <row r="283" spans="1:9" ht="12.75" hidden="1">
      <c r="A283" s="80" t="s">
        <v>148</v>
      </c>
      <c r="B283" s="61"/>
      <c r="C283" s="73" t="s">
        <v>39</v>
      </c>
      <c r="D283" s="73" t="s">
        <v>44</v>
      </c>
      <c r="E283" s="50" t="s">
        <v>86</v>
      </c>
      <c r="F283" s="39"/>
      <c r="G283" s="41"/>
      <c r="H283" s="41"/>
      <c r="I283" s="41"/>
    </row>
    <row r="284" spans="1:9" ht="12.75" hidden="1">
      <c r="A284" s="80" t="s">
        <v>148</v>
      </c>
      <c r="B284" s="61"/>
      <c r="C284" s="73" t="s">
        <v>39</v>
      </c>
      <c r="D284" s="73" t="s">
        <v>44</v>
      </c>
      <c r="E284" s="54" t="s">
        <v>102</v>
      </c>
      <c r="F284" s="39"/>
      <c r="G284" s="41"/>
      <c r="H284" s="41"/>
      <c r="I284" s="41"/>
    </row>
    <row r="285" spans="1:9" ht="12.75" hidden="1">
      <c r="A285" s="78" t="s">
        <v>10</v>
      </c>
      <c r="B285" s="61"/>
      <c r="C285" s="73" t="s">
        <v>39</v>
      </c>
      <c r="D285" s="73" t="s">
        <v>44</v>
      </c>
      <c r="E285" s="54" t="s">
        <v>186</v>
      </c>
      <c r="F285" s="39"/>
      <c r="G285" s="41"/>
      <c r="H285" s="41"/>
      <c r="I285" s="41"/>
    </row>
    <row r="286" spans="1:9" ht="25.5" hidden="1">
      <c r="A286" s="78" t="s">
        <v>75</v>
      </c>
      <c r="B286" s="61"/>
      <c r="C286" s="73" t="s">
        <v>39</v>
      </c>
      <c r="D286" s="73" t="s">
        <v>44</v>
      </c>
      <c r="E286" s="54" t="s">
        <v>186</v>
      </c>
      <c r="F286" s="42" t="s">
        <v>76</v>
      </c>
      <c r="G286" s="41"/>
      <c r="H286" s="41"/>
      <c r="I286" s="41"/>
    </row>
    <row r="287" ht="12.75">
      <c r="A287" s="75"/>
    </row>
    <row r="288" ht="12.75">
      <c r="A288" s="75"/>
    </row>
    <row r="289" ht="12.75">
      <c r="A289" s="75"/>
    </row>
    <row r="290" ht="12.75">
      <c r="A290" s="75"/>
    </row>
    <row r="291" ht="12.75">
      <c r="A291" s="75"/>
    </row>
    <row r="292" ht="12.75">
      <c r="A292" s="75"/>
    </row>
    <row r="293" ht="12.75">
      <c r="A293" s="75"/>
    </row>
    <row r="294" ht="12.75">
      <c r="A294" s="75"/>
    </row>
    <row r="295" ht="12.75">
      <c r="A295" s="75"/>
    </row>
    <row r="296" ht="12.75">
      <c r="A296" s="75"/>
    </row>
    <row r="297" ht="12.75">
      <c r="A297" s="75"/>
    </row>
    <row r="298" ht="12.75">
      <c r="A298" s="75"/>
    </row>
    <row r="299" ht="12.75">
      <c r="A299" s="75"/>
    </row>
    <row r="300" ht="12.75">
      <c r="A300" s="75"/>
    </row>
    <row r="301" ht="12.75">
      <c r="A301" s="75"/>
    </row>
    <row r="302" ht="12.75">
      <c r="A302" s="75"/>
    </row>
    <row r="303" ht="12.75">
      <c r="A303" s="75"/>
    </row>
    <row r="304" ht="12.75">
      <c r="A304" s="75"/>
    </row>
    <row r="305" ht="12.75">
      <c r="A305" s="75"/>
    </row>
    <row r="306" ht="12.75">
      <c r="A306" s="75"/>
    </row>
    <row r="307" ht="12.75">
      <c r="A307" s="75"/>
    </row>
    <row r="308" ht="12.75">
      <c r="A308" s="75"/>
    </row>
    <row r="309" ht="12.75">
      <c r="A309" s="75"/>
    </row>
    <row r="310" ht="12.75">
      <c r="A310" s="75"/>
    </row>
    <row r="311" ht="12.75">
      <c r="A311" s="75"/>
    </row>
    <row r="312" ht="12.75">
      <c r="A312" s="75"/>
    </row>
    <row r="313" ht="12.75">
      <c r="A313" s="75"/>
    </row>
    <row r="314" ht="12.75">
      <c r="A314" s="75"/>
    </row>
    <row r="315" ht="12.75">
      <c r="A315" s="75"/>
    </row>
    <row r="316" ht="12.75">
      <c r="A316" s="75"/>
    </row>
    <row r="317" ht="12.75">
      <c r="A317" s="75"/>
    </row>
    <row r="318" ht="12.75">
      <c r="A318" s="75"/>
    </row>
    <row r="319" ht="12.75">
      <c r="A319" s="75"/>
    </row>
    <row r="320" ht="12.75">
      <c r="A320" s="75"/>
    </row>
    <row r="321" ht="12.75">
      <c r="A321" s="75"/>
    </row>
    <row r="322" ht="12.75">
      <c r="A322" s="75"/>
    </row>
    <row r="323" ht="12.75">
      <c r="A323" s="75"/>
    </row>
    <row r="324" ht="12.75">
      <c r="A324" s="75"/>
    </row>
    <row r="325" ht="12.75">
      <c r="A325" s="75"/>
    </row>
    <row r="326" ht="12.75">
      <c r="A326" s="75"/>
    </row>
    <row r="327" ht="12.75">
      <c r="A327" s="75"/>
    </row>
    <row r="328" ht="12.75">
      <c r="A328" s="75"/>
    </row>
    <row r="329" ht="12.75">
      <c r="A329" s="75"/>
    </row>
    <row r="330" ht="12.75">
      <c r="A330" s="75"/>
    </row>
    <row r="331" ht="12.75">
      <c r="A331" s="75"/>
    </row>
    <row r="332" ht="12.75">
      <c r="A332" s="75"/>
    </row>
    <row r="333" ht="12.75">
      <c r="A333" s="75"/>
    </row>
    <row r="334" ht="12.75">
      <c r="A334" s="75"/>
    </row>
    <row r="335" ht="12.75">
      <c r="A335" s="75"/>
    </row>
    <row r="336" ht="12.75">
      <c r="A336" s="75"/>
    </row>
    <row r="337" ht="12.75">
      <c r="A337" s="75"/>
    </row>
    <row r="338" ht="12.75">
      <c r="A338" s="75"/>
    </row>
    <row r="339" ht="12.75">
      <c r="A339" s="75"/>
    </row>
    <row r="340" ht="12.75">
      <c r="A340" s="75"/>
    </row>
    <row r="341" ht="12.75">
      <c r="A341" s="75"/>
    </row>
    <row r="342" ht="12.75">
      <c r="A342" s="75"/>
    </row>
    <row r="343" ht="12.75">
      <c r="A343" s="75"/>
    </row>
    <row r="344" ht="12.75">
      <c r="A344" s="75"/>
    </row>
    <row r="345" ht="12.75">
      <c r="A345" s="75"/>
    </row>
    <row r="346" ht="12.75">
      <c r="A346" s="75"/>
    </row>
    <row r="347" ht="12.75">
      <c r="A347" s="75"/>
    </row>
    <row r="348" ht="12.75">
      <c r="A348" s="75"/>
    </row>
    <row r="349" ht="12.75">
      <c r="A349" s="75"/>
    </row>
    <row r="350" ht="12.75">
      <c r="A350" s="75"/>
    </row>
    <row r="351" ht="12.75">
      <c r="A351" s="75"/>
    </row>
    <row r="352" ht="12.75">
      <c r="A352" s="75"/>
    </row>
    <row r="353" ht="12.75">
      <c r="A353" s="75"/>
    </row>
    <row r="354" ht="12.75">
      <c r="A354" s="75"/>
    </row>
    <row r="355" ht="12.75">
      <c r="A355" s="75"/>
    </row>
    <row r="356" ht="12.75">
      <c r="A356" s="75"/>
    </row>
    <row r="357" ht="12.75">
      <c r="A357" s="75"/>
    </row>
    <row r="358" ht="12.75">
      <c r="A358" s="75"/>
    </row>
    <row r="359" ht="12.75">
      <c r="A359" s="75"/>
    </row>
    <row r="360" ht="12.75">
      <c r="A360" s="75"/>
    </row>
    <row r="361" ht="12.75">
      <c r="A361" s="75"/>
    </row>
    <row r="362" ht="12.75">
      <c r="A362" s="75"/>
    </row>
    <row r="363" ht="12.75">
      <c r="A363" s="75"/>
    </row>
    <row r="364" ht="12.75">
      <c r="A364" s="75"/>
    </row>
    <row r="365" ht="12.75">
      <c r="A365" s="75"/>
    </row>
    <row r="366" ht="12.75">
      <c r="A366" s="75"/>
    </row>
    <row r="367" ht="12.75">
      <c r="A367" s="75"/>
    </row>
    <row r="368" ht="12.75">
      <c r="A368" s="75"/>
    </row>
    <row r="369" ht="12.75">
      <c r="A369" s="75"/>
    </row>
    <row r="370" ht="12.75">
      <c r="A370" s="75"/>
    </row>
    <row r="371" ht="12.75">
      <c r="A371" s="75"/>
    </row>
    <row r="372" ht="12.75">
      <c r="A372" s="75"/>
    </row>
    <row r="373" ht="12.75">
      <c r="A373" s="75"/>
    </row>
    <row r="374" ht="12.75">
      <c r="A374" s="75"/>
    </row>
    <row r="375" ht="12.75">
      <c r="A375" s="75"/>
    </row>
    <row r="376" ht="12.75">
      <c r="A376" s="75"/>
    </row>
    <row r="377" ht="12.75">
      <c r="A377" s="75"/>
    </row>
  </sheetData>
  <sheetProtection/>
  <mergeCells count="3">
    <mergeCell ref="A7:G7"/>
    <mergeCell ref="A6:G6"/>
    <mergeCell ref="J21:O21"/>
  </mergeCells>
  <printOptions/>
  <pageMargins left="0.7480314960629921" right="0.1968503937007874" top="0.6299212598425197" bottom="0.6299212598425197" header="0.5118110236220472" footer="0.5118110236220472"/>
  <pageSetup blackAndWhite="1" fitToHeight="3" horizontalDpi="600" verticalDpi="600" orientation="portrait" paperSize="9" scale="7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98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56.57421875" style="1" customWidth="1"/>
    <col min="2" max="2" width="5.421875" style="1" hidden="1" customWidth="1"/>
    <col min="3" max="3" width="15.28125" style="165" customWidth="1"/>
    <col min="4" max="4" width="5.8515625" style="1" customWidth="1"/>
    <col min="5" max="5" width="5.57421875" style="1" customWidth="1"/>
    <col min="6" max="6" width="4.57421875" style="1" customWidth="1"/>
    <col min="7" max="7" width="11.421875" style="1" customWidth="1"/>
    <col min="8" max="8" width="11.140625" style="16" customWidth="1"/>
    <col min="9" max="9" width="9.57421875" style="1" bestFit="1" customWidth="1"/>
    <col min="10" max="11" width="9.00390625" style="1" customWidth="1"/>
    <col min="12" max="12" width="11.140625" style="1" customWidth="1"/>
    <col min="13" max="16384" width="9.140625" style="1" customWidth="1"/>
  </cols>
  <sheetData>
    <row r="1" spans="9:12" ht="12.75">
      <c r="I1" s="17" t="s">
        <v>213</v>
      </c>
      <c r="J1" s="20"/>
      <c r="K1" s="20"/>
      <c r="L1" s="20"/>
    </row>
    <row r="2" spans="9:12" ht="12.75">
      <c r="I2" s="18" t="s">
        <v>151</v>
      </c>
      <c r="J2" s="21"/>
      <c r="K2" s="21"/>
      <c r="L2" s="21"/>
    </row>
    <row r="3" spans="9:12" ht="12.75">
      <c r="I3" s="18" t="s">
        <v>152</v>
      </c>
      <c r="J3" s="21"/>
      <c r="K3" s="21"/>
      <c r="L3" s="21"/>
    </row>
    <row r="4" spans="9:12" ht="12.75">
      <c r="I4" s="18" t="s">
        <v>153</v>
      </c>
      <c r="J4" s="21"/>
      <c r="K4" s="21"/>
      <c r="L4" s="21"/>
    </row>
    <row r="5" spans="9:12" ht="12.75">
      <c r="I5" s="18" t="s">
        <v>310</v>
      </c>
      <c r="J5" s="88"/>
      <c r="K5" s="88"/>
      <c r="L5" s="21"/>
    </row>
    <row r="6" spans="1:9" ht="75" customHeight="1">
      <c r="A6" s="230" t="s">
        <v>282</v>
      </c>
      <c r="B6" s="230"/>
      <c r="C6" s="230"/>
      <c r="D6" s="230"/>
      <c r="E6" s="230"/>
      <c r="F6" s="230"/>
      <c r="G6" s="230"/>
      <c r="H6" s="230"/>
      <c r="I6" s="230"/>
    </row>
    <row r="7" ht="12.75">
      <c r="I7" s="22" t="s">
        <v>0</v>
      </c>
    </row>
    <row r="9" spans="1:12" ht="12.75">
      <c r="A9" s="23" t="s">
        <v>1</v>
      </c>
      <c r="B9" s="23" t="s">
        <v>48</v>
      </c>
      <c r="C9" s="144" t="s">
        <v>2</v>
      </c>
      <c r="D9" s="23" t="s">
        <v>3</v>
      </c>
      <c r="E9" s="23" t="s">
        <v>4</v>
      </c>
      <c r="F9" s="24" t="s">
        <v>5</v>
      </c>
      <c r="G9" s="25">
        <v>2021</v>
      </c>
      <c r="H9" s="25">
        <v>2022</v>
      </c>
      <c r="I9" s="25">
        <v>2023</v>
      </c>
      <c r="J9" s="100"/>
      <c r="K9" s="100"/>
      <c r="L9" s="100"/>
    </row>
    <row r="10" spans="1:12" ht="12.75">
      <c r="A10" s="26"/>
      <c r="B10" s="26"/>
      <c r="C10" s="145"/>
      <c r="D10" s="26"/>
      <c r="E10" s="26"/>
      <c r="F10" s="27"/>
      <c r="G10" s="25" t="s">
        <v>6</v>
      </c>
      <c r="H10" s="25" t="s">
        <v>6</v>
      </c>
      <c r="I10" s="25" t="s">
        <v>6</v>
      </c>
      <c r="J10" s="100"/>
      <c r="K10" s="100"/>
      <c r="L10" s="100"/>
    </row>
    <row r="11" spans="1:12" ht="15">
      <c r="A11" s="77" t="s">
        <v>228</v>
      </c>
      <c r="B11" s="113">
        <v>911</v>
      </c>
      <c r="C11" s="146" t="s">
        <v>15</v>
      </c>
      <c r="D11" s="143"/>
      <c r="E11" s="143"/>
      <c r="F11" s="143" t="s">
        <v>15</v>
      </c>
      <c r="G11" s="108">
        <f>G32+G20++G87+G93+G161+G304+G261+G220+G138+G143+G64+G311+G270+G242+G254+G148+G248+G297+G227</f>
        <v>80526.79999999999</v>
      </c>
      <c r="H11" s="108">
        <f>H32+H20++H87+H93+H161+H304+H261+H220+H138+H143+H64+H311+H270+H242-0.02+H14</f>
        <v>39094.695040000006</v>
      </c>
      <c r="I11" s="108">
        <f>I32+I20++I87+I93+I161+I304+I261+I220+I138+I143+I64+I311+I270+I242</f>
        <v>36476.075039999996</v>
      </c>
      <c r="J11" s="91"/>
      <c r="K11" s="91"/>
      <c r="L11" s="31"/>
    </row>
    <row r="12" spans="1:12" ht="15">
      <c r="A12" s="76" t="s">
        <v>220</v>
      </c>
      <c r="B12" s="113"/>
      <c r="C12" s="146"/>
      <c r="D12" s="143"/>
      <c r="E12" s="143"/>
      <c r="F12" s="143"/>
      <c r="G12" s="108">
        <f>G20+G32+G64+G93+G138+G143+G148</f>
        <v>51388.99999999999</v>
      </c>
      <c r="H12" s="108">
        <f>H20+H32+H64+H93+H138+H143+0.01+H14</f>
        <v>22940.655039999998</v>
      </c>
      <c r="I12" s="108">
        <f>I20+I32+I64+I93+I138+I143</f>
        <v>20254.84504</v>
      </c>
      <c r="J12" s="91"/>
      <c r="K12" s="91"/>
      <c r="L12" s="91"/>
    </row>
    <row r="13" spans="1:12" ht="15">
      <c r="A13" s="76"/>
      <c r="B13" s="113"/>
      <c r="C13" s="146"/>
      <c r="D13" s="143"/>
      <c r="E13" s="143"/>
      <c r="F13" s="143"/>
      <c r="G13" s="108"/>
      <c r="H13" s="108"/>
      <c r="I13" s="108"/>
      <c r="J13" s="91"/>
      <c r="K13" s="100"/>
      <c r="L13" s="100"/>
    </row>
    <row r="14" spans="1:12" ht="38.25">
      <c r="A14" s="76" t="s">
        <v>295</v>
      </c>
      <c r="B14" s="124"/>
      <c r="C14" s="124" t="s">
        <v>296</v>
      </c>
      <c r="D14" s="117">
        <v>10</v>
      </c>
      <c r="E14" s="118" t="s">
        <v>37</v>
      </c>
      <c r="F14" s="124"/>
      <c r="G14" s="177">
        <f aca="true" t="shared" si="0" ref="G14:H18">G15</f>
        <v>0</v>
      </c>
      <c r="H14" s="177">
        <f t="shared" si="0"/>
        <v>1350.3</v>
      </c>
      <c r="I14" s="178"/>
      <c r="J14" s="91"/>
      <c r="K14" s="100"/>
      <c r="L14" s="100"/>
    </row>
    <row r="15" spans="1:12" ht="12.75">
      <c r="A15" s="78" t="s">
        <v>294</v>
      </c>
      <c r="B15" s="124"/>
      <c r="C15" s="124" t="s">
        <v>296</v>
      </c>
      <c r="D15" s="117">
        <v>10</v>
      </c>
      <c r="E15" s="118" t="s">
        <v>37</v>
      </c>
      <c r="F15" s="124"/>
      <c r="G15" s="176">
        <f t="shared" si="0"/>
        <v>0</v>
      </c>
      <c r="H15" s="176">
        <f t="shared" si="0"/>
        <v>1350.3</v>
      </c>
      <c r="I15" s="124"/>
      <c r="J15" s="91"/>
      <c r="K15" s="100"/>
      <c r="L15" s="100"/>
    </row>
    <row r="16" spans="1:12" ht="12.75">
      <c r="A16" s="124" t="s">
        <v>297</v>
      </c>
      <c r="B16" s="124"/>
      <c r="C16" s="124" t="s">
        <v>298</v>
      </c>
      <c r="D16" s="117">
        <v>10</v>
      </c>
      <c r="E16" s="118" t="s">
        <v>37</v>
      </c>
      <c r="F16" s="124"/>
      <c r="G16" s="176">
        <f t="shared" si="0"/>
        <v>0</v>
      </c>
      <c r="H16" s="176">
        <f t="shared" si="0"/>
        <v>1350.3</v>
      </c>
      <c r="I16" s="124"/>
      <c r="J16" s="91"/>
      <c r="K16" s="100"/>
      <c r="L16" s="100"/>
    </row>
    <row r="17" spans="1:12" ht="12.75">
      <c r="A17" s="124" t="s">
        <v>297</v>
      </c>
      <c r="B17" s="124"/>
      <c r="C17" s="124" t="s">
        <v>299</v>
      </c>
      <c r="D17" s="117">
        <v>10</v>
      </c>
      <c r="E17" s="118" t="s">
        <v>37</v>
      </c>
      <c r="F17" s="124"/>
      <c r="G17" s="176">
        <f t="shared" si="0"/>
        <v>0</v>
      </c>
      <c r="H17" s="176">
        <f t="shared" si="0"/>
        <v>1350.3</v>
      </c>
      <c r="I17" s="124"/>
      <c r="J17" s="91"/>
      <c r="K17" s="100"/>
      <c r="L17" s="100"/>
    </row>
    <row r="18" spans="1:12" ht="12.75">
      <c r="A18" s="124" t="s">
        <v>300</v>
      </c>
      <c r="B18" s="124"/>
      <c r="C18" s="124" t="s">
        <v>301</v>
      </c>
      <c r="D18" s="117">
        <v>10</v>
      </c>
      <c r="E18" s="118" t="s">
        <v>37</v>
      </c>
      <c r="F18" s="124"/>
      <c r="G18" s="176">
        <f t="shared" si="0"/>
        <v>0</v>
      </c>
      <c r="H18" s="176">
        <f t="shared" si="0"/>
        <v>1350.3</v>
      </c>
      <c r="I18" s="124"/>
      <c r="J18" s="91"/>
      <c r="K18" s="100"/>
      <c r="L18" s="100"/>
    </row>
    <row r="19" spans="1:12" ht="12.75">
      <c r="A19" s="78" t="s">
        <v>302</v>
      </c>
      <c r="B19" s="124"/>
      <c r="C19" s="124" t="s">
        <v>301</v>
      </c>
      <c r="D19" s="117">
        <v>10</v>
      </c>
      <c r="E19" s="118" t="s">
        <v>37</v>
      </c>
      <c r="F19" s="124">
        <v>262</v>
      </c>
      <c r="G19" s="176">
        <v>0</v>
      </c>
      <c r="H19" s="110">
        <v>1350.3</v>
      </c>
      <c r="I19" s="124"/>
      <c r="J19" s="91"/>
      <c r="K19" s="100"/>
      <c r="L19" s="100"/>
    </row>
    <row r="20" spans="1:12" ht="47.25" customHeight="1">
      <c r="A20" s="83" t="s">
        <v>98</v>
      </c>
      <c r="B20" s="106"/>
      <c r="C20" s="157" t="s">
        <v>99</v>
      </c>
      <c r="D20" s="107"/>
      <c r="E20" s="107"/>
      <c r="F20" s="107"/>
      <c r="G20" s="108">
        <f>G21</f>
        <v>453</v>
      </c>
      <c r="H20" s="108">
        <f>H21</f>
        <v>0</v>
      </c>
      <c r="I20" s="108">
        <f>I21</f>
        <v>0</v>
      </c>
      <c r="J20" s="91"/>
      <c r="K20" s="100"/>
      <c r="L20" s="100"/>
    </row>
    <row r="21" spans="1:12" ht="15">
      <c r="A21" s="76" t="s">
        <v>31</v>
      </c>
      <c r="B21" s="95">
        <v>911</v>
      </c>
      <c r="C21" s="148"/>
      <c r="D21" s="107" t="s">
        <v>37</v>
      </c>
      <c r="E21" s="107" t="s">
        <v>36</v>
      </c>
      <c r="F21" s="107"/>
      <c r="G21" s="96">
        <f>G27+G22</f>
        <v>453</v>
      </c>
      <c r="H21" s="96">
        <f>H27</f>
        <v>0</v>
      </c>
      <c r="I21" s="96">
        <f>I27</f>
        <v>0</v>
      </c>
      <c r="J21" s="91"/>
      <c r="K21" s="91"/>
      <c r="L21" s="91"/>
    </row>
    <row r="22" spans="1:12" ht="38.25">
      <c r="A22" s="78" t="s">
        <v>30</v>
      </c>
      <c r="B22" s="78"/>
      <c r="C22" s="149"/>
      <c r="D22" s="109" t="s">
        <v>37</v>
      </c>
      <c r="E22" s="109" t="s">
        <v>42</v>
      </c>
      <c r="F22" s="109"/>
      <c r="G22" s="110">
        <f>G23</f>
        <v>174.8</v>
      </c>
      <c r="H22" s="110"/>
      <c r="I22" s="110"/>
      <c r="J22" s="91"/>
      <c r="K22" s="91"/>
      <c r="L22" s="91"/>
    </row>
    <row r="23" spans="1:12" ht="38.25">
      <c r="A23" s="80" t="s">
        <v>195</v>
      </c>
      <c r="B23" s="111"/>
      <c r="C23" s="150" t="s">
        <v>100</v>
      </c>
      <c r="D23" s="109" t="s">
        <v>37</v>
      </c>
      <c r="E23" s="109" t="s">
        <v>42</v>
      </c>
      <c r="F23" s="109"/>
      <c r="G23" s="110">
        <f>G24</f>
        <v>174.8</v>
      </c>
      <c r="H23" s="110"/>
      <c r="I23" s="110"/>
      <c r="J23" s="91"/>
      <c r="K23" s="91"/>
      <c r="L23" s="91"/>
    </row>
    <row r="24" spans="1:12" ht="51">
      <c r="A24" s="80" t="s">
        <v>173</v>
      </c>
      <c r="B24" s="78"/>
      <c r="C24" s="150" t="s">
        <v>101</v>
      </c>
      <c r="D24" s="109" t="s">
        <v>37</v>
      </c>
      <c r="E24" s="109" t="s">
        <v>42</v>
      </c>
      <c r="F24" s="109"/>
      <c r="G24" s="110">
        <f>G25</f>
        <v>174.8</v>
      </c>
      <c r="H24" s="110"/>
      <c r="I24" s="110"/>
      <c r="J24" s="91"/>
      <c r="K24" s="91"/>
      <c r="L24" s="91"/>
    </row>
    <row r="25" spans="1:12" ht="12.75">
      <c r="A25" s="80" t="s">
        <v>156</v>
      </c>
      <c r="B25" s="78"/>
      <c r="C25" s="150" t="s">
        <v>128</v>
      </c>
      <c r="D25" s="109" t="s">
        <v>37</v>
      </c>
      <c r="E25" s="109" t="s">
        <v>42</v>
      </c>
      <c r="F25" s="109"/>
      <c r="G25" s="110">
        <f>G26</f>
        <v>174.8</v>
      </c>
      <c r="H25" s="110"/>
      <c r="I25" s="110"/>
      <c r="J25" s="91"/>
      <c r="K25" s="91"/>
      <c r="L25" s="91"/>
    </row>
    <row r="26" spans="1:12" ht="25.5">
      <c r="A26" s="78" t="s">
        <v>75</v>
      </c>
      <c r="B26" s="78"/>
      <c r="C26" s="150" t="s">
        <v>128</v>
      </c>
      <c r="D26" s="109" t="s">
        <v>37</v>
      </c>
      <c r="E26" s="109" t="s">
        <v>42</v>
      </c>
      <c r="F26" s="109" t="s">
        <v>76</v>
      </c>
      <c r="G26" s="110">
        <f>6!G92</f>
        <v>174.8</v>
      </c>
      <c r="H26" s="110">
        <f>'[2]6'!H92</f>
        <v>80.4</v>
      </c>
      <c r="I26" s="110">
        <f>'[2]6'!I92</f>
        <v>82.5</v>
      </c>
      <c r="J26" s="91"/>
      <c r="K26" s="91"/>
      <c r="L26" s="91"/>
    </row>
    <row r="27" spans="1:10" ht="27.75" customHeight="1">
      <c r="A27" s="76" t="s">
        <v>312</v>
      </c>
      <c r="B27" s="78"/>
      <c r="C27" s="149"/>
      <c r="D27" s="109" t="s">
        <v>37</v>
      </c>
      <c r="E27" s="109" t="s">
        <v>46</v>
      </c>
      <c r="F27" s="109"/>
      <c r="G27" s="110">
        <f aca="true" t="shared" si="1" ref="G27:I30">G28</f>
        <v>278.2</v>
      </c>
      <c r="H27" s="110">
        <f t="shared" si="1"/>
        <v>0</v>
      </c>
      <c r="I27" s="110">
        <f t="shared" si="1"/>
        <v>0</v>
      </c>
      <c r="J27" s="31"/>
    </row>
    <row r="28" spans="1:10" ht="30" customHeight="1">
      <c r="A28" s="80" t="s">
        <v>195</v>
      </c>
      <c r="B28" s="111"/>
      <c r="C28" s="150" t="s">
        <v>100</v>
      </c>
      <c r="D28" s="109" t="s">
        <v>37</v>
      </c>
      <c r="E28" s="109" t="s">
        <v>46</v>
      </c>
      <c r="F28" s="109"/>
      <c r="G28" s="110">
        <f t="shared" si="1"/>
        <v>278.2</v>
      </c>
      <c r="H28" s="110">
        <f t="shared" si="1"/>
        <v>0</v>
      </c>
      <c r="I28" s="110">
        <f t="shared" si="1"/>
        <v>0</v>
      </c>
      <c r="J28" s="31"/>
    </row>
    <row r="29" spans="1:10" ht="51">
      <c r="A29" s="80" t="s">
        <v>173</v>
      </c>
      <c r="B29" s="78"/>
      <c r="C29" s="150" t="s">
        <v>101</v>
      </c>
      <c r="D29" s="109" t="s">
        <v>37</v>
      </c>
      <c r="E29" s="109" t="s">
        <v>46</v>
      </c>
      <c r="F29" s="109"/>
      <c r="G29" s="110">
        <f t="shared" si="1"/>
        <v>278.2</v>
      </c>
      <c r="H29" s="110">
        <f t="shared" si="1"/>
        <v>0</v>
      </c>
      <c r="I29" s="110">
        <f t="shared" si="1"/>
        <v>0</v>
      </c>
      <c r="J29" s="31"/>
    </row>
    <row r="30" spans="1:10" ht="12.75">
      <c r="A30" s="80" t="s">
        <v>156</v>
      </c>
      <c r="B30" s="78"/>
      <c r="C30" s="150" t="s">
        <v>128</v>
      </c>
      <c r="D30" s="109" t="s">
        <v>37</v>
      </c>
      <c r="E30" s="109" t="s">
        <v>46</v>
      </c>
      <c r="F30" s="109"/>
      <c r="G30" s="110">
        <f t="shared" si="1"/>
        <v>278.2</v>
      </c>
      <c r="H30" s="110">
        <f t="shared" si="1"/>
        <v>0</v>
      </c>
      <c r="I30" s="110">
        <f t="shared" si="1"/>
        <v>0</v>
      </c>
      <c r="J30" s="31"/>
    </row>
    <row r="31" spans="1:10" ht="25.5">
      <c r="A31" s="78" t="s">
        <v>75</v>
      </c>
      <c r="B31" s="78"/>
      <c r="C31" s="150" t="s">
        <v>128</v>
      </c>
      <c r="D31" s="109" t="s">
        <v>37</v>
      </c>
      <c r="E31" s="109" t="s">
        <v>46</v>
      </c>
      <c r="F31" s="109" t="s">
        <v>76</v>
      </c>
      <c r="G31" s="110">
        <f>6!G103</f>
        <v>278.2</v>
      </c>
      <c r="H31" s="110">
        <f>6!H103</f>
        <v>0</v>
      </c>
      <c r="I31" s="110">
        <f>6!I103</f>
        <v>0</v>
      </c>
      <c r="J31" s="31"/>
    </row>
    <row r="32" spans="1:10" ht="25.5">
      <c r="A32" s="83" t="s">
        <v>110</v>
      </c>
      <c r="B32" s="113"/>
      <c r="C32" s="157" t="s">
        <v>106</v>
      </c>
      <c r="D32" s="113"/>
      <c r="E32" s="113"/>
      <c r="F32" s="113"/>
      <c r="G32" s="108">
        <f>G33+G38+G58</f>
        <v>11428.4</v>
      </c>
      <c r="H32" s="108">
        <f>H33+H38+H58</f>
        <v>9163.62</v>
      </c>
      <c r="I32" s="108">
        <f>I33+I38+I58</f>
        <v>9163.62</v>
      </c>
      <c r="J32" s="31"/>
    </row>
    <row r="33" spans="1:12" ht="10.5" customHeight="1" hidden="1">
      <c r="A33" s="76"/>
      <c r="B33" s="78"/>
      <c r="C33" s="150"/>
      <c r="D33" s="94"/>
      <c r="E33" s="94"/>
      <c r="F33" s="109"/>
      <c r="G33" s="110"/>
      <c r="H33" s="110"/>
      <c r="I33" s="110"/>
      <c r="J33" s="31"/>
      <c r="K33" s="31"/>
      <c r="L33" s="31"/>
    </row>
    <row r="34" spans="1:10" ht="15" customHeight="1" hidden="1">
      <c r="A34" s="103"/>
      <c r="B34" s="78"/>
      <c r="C34" s="150"/>
      <c r="D34" s="109"/>
      <c r="E34" s="109"/>
      <c r="F34" s="114"/>
      <c r="G34" s="110"/>
      <c r="H34" s="110"/>
      <c r="I34" s="110"/>
      <c r="J34" s="31"/>
    </row>
    <row r="35" spans="1:10" ht="12.75" hidden="1">
      <c r="A35" s="80"/>
      <c r="B35" s="78"/>
      <c r="C35" s="150"/>
      <c r="D35" s="109"/>
      <c r="E35" s="109"/>
      <c r="F35" s="114"/>
      <c r="G35" s="110"/>
      <c r="H35" s="110"/>
      <c r="I35" s="110"/>
      <c r="J35" s="31"/>
    </row>
    <row r="36" spans="1:10" ht="12.75" hidden="1">
      <c r="A36" s="78"/>
      <c r="B36" s="78"/>
      <c r="C36" s="150"/>
      <c r="D36" s="109"/>
      <c r="E36" s="109"/>
      <c r="F36" s="114"/>
      <c r="G36" s="110"/>
      <c r="H36" s="110"/>
      <c r="I36" s="110"/>
      <c r="J36" s="31"/>
    </row>
    <row r="37" spans="1:10" ht="12.75" hidden="1">
      <c r="A37" s="79"/>
      <c r="B37" s="78"/>
      <c r="C37" s="151"/>
      <c r="D37" s="109"/>
      <c r="E37" s="109"/>
      <c r="F37" s="112"/>
      <c r="G37" s="110"/>
      <c r="H37" s="110"/>
      <c r="I37" s="110"/>
      <c r="J37" s="31"/>
    </row>
    <row r="38" spans="1:10" ht="12.75">
      <c r="A38" s="76" t="s">
        <v>14</v>
      </c>
      <c r="B38" s="95">
        <v>911</v>
      </c>
      <c r="C38" s="152"/>
      <c r="D38" s="94" t="s">
        <v>45</v>
      </c>
      <c r="E38" s="94" t="s">
        <v>36</v>
      </c>
      <c r="F38" s="95" t="s">
        <v>15</v>
      </c>
      <c r="G38" s="96">
        <f>G39+G48</f>
        <v>11186.699999999999</v>
      </c>
      <c r="H38" s="96">
        <f>H39+H48</f>
        <v>9143.62</v>
      </c>
      <c r="I38" s="96">
        <f>I39+I48</f>
        <v>9143.62</v>
      </c>
      <c r="J38" s="31"/>
    </row>
    <row r="39" spans="1:13" ht="12.75">
      <c r="A39" s="76" t="s">
        <v>12</v>
      </c>
      <c r="B39" s="76"/>
      <c r="C39" s="152"/>
      <c r="D39" s="94" t="s">
        <v>45</v>
      </c>
      <c r="E39" s="94" t="s">
        <v>35</v>
      </c>
      <c r="F39" s="95" t="s">
        <v>15</v>
      </c>
      <c r="G39" s="96">
        <f aca="true" t="shared" si="2" ref="G39:I40">G40</f>
        <v>10434.4</v>
      </c>
      <c r="H39" s="96">
        <f t="shared" si="2"/>
        <v>8398.12</v>
      </c>
      <c r="I39" s="96">
        <f t="shared" si="2"/>
        <v>8398.12</v>
      </c>
      <c r="J39" s="31"/>
      <c r="K39" s="31"/>
      <c r="L39" s="31"/>
      <c r="M39" s="31"/>
    </row>
    <row r="40" spans="1:9" ht="27">
      <c r="A40" s="104" t="s">
        <v>279</v>
      </c>
      <c r="B40" s="78"/>
      <c r="C40" s="150" t="s">
        <v>107</v>
      </c>
      <c r="D40" s="109" t="s">
        <v>45</v>
      </c>
      <c r="E40" s="109" t="s">
        <v>35</v>
      </c>
      <c r="F40" s="114" t="s">
        <v>15</v>
      </c>
      <c r="G40" s="110">
        <f t="shared" si="2"/>
        <v>10434.4</v>
      </c>
      <c r="H40" s="110">
        <f t="shared" si="2"/>
        <v>8398.12</v>
      </c>
      <c r="I40" s="110">
        <f t="shared" si="2"/>
        <v>8398.12</v>
      </c>
    </row>
    <row r="41" spans="1:10" ht="25.5">
      <c r="A41" s="80" t="s">
        <v>280</v>
      </c>
      <c r="B41" s="78"/>
      <c r="C41" s="150" t="s">
        <v>108</v>
      </c>
      <c r="D41" s="109" t="s">
        <v>45</v>
      </c>
      <c r="E41" s="109" t="s">
        <v>35</v>
      </c>
      <c r="F41" s="114"/>
      <c r="G41" s="110">
        <f>G42</f>
        <v>10434.4</v>
      </c>
      <c r="H41" s="110">
        <f>H42+H44</f>
        <v>8398.12</v>
      </c>
      <c r="I41" s="110">
        <f>I42+I44</f>
        <v>8398.12</v>
      </c>
      <c r="J41" s="31"/>
    </row>
    <row r="42" spans="1:10" ht="12.75">
      <c r="A42" s="80" t="s">
        <v>281</v>
      </c>
      <c r="B42" s="78"/>
      <c r="C42" s="153" t="s">
        <v>109</v>
      </c>
      <c r="D42" s="109" t="s">
        <v>45</v>
      </c>
      <c r="E42" s="109" t="s">
        <v>35</v>
      </c>
      <c r="F42" s="114"/>
      <c r="G42" s="110">
        <f>G43+G45+G46+G44</f>
        <v>10434.4</v>
      </c>
      <c r="H42" s="110">
        <f>H43+H45</f>
        <v>6018.6</v>
      </c>
      <c r="I42" s="110">
        <f>I43+I45</f>
        <v>6018.6</v>
      </c>
      <c r="J42" s="31"/>
    </row>
    <row r="43" spans="1:10" ht="12.75">
      <c r="A43" s="79" t="s">
        <v>127</v>
      </c>
      <c r="B43" s="78"/>
      <c r="C43" s="153" t="s">
        <v>109</v>
      </c>
      <c r="D43" s="109" t="s">
        <v>45</v>
      </c>
      <c r="E43" s="109" t="s">
        <v>35</v>
      </c>
      <c r="F43" s="112">
        <v>110</v>
      </c>
      <c r="G43" s="110">
        <f>6!G237</f>
        <v>2545.2</v>
      </c>
      <c r="H43" s="110">
        <f>6!H237</f>
        <v>2545.2</v>
      </c>
      <c r="I43" s="110">
        <f>6!I237</f>
        <v>2545.2</v>
      </c>
      <c r="J43" s="31"/>
    </row>
    <row r="44" spans="1:10" ht="12.75">
      <c r="A44" s="79" t="s">
        <v>127</v>
      </c>
      <c r="B44" s="78"/>
      <c r="C44" s="153" t="s">
        <v>180</v>
      </c>
      <c r="D44" s="109" t="s">
        <v>45</v>
      </c>
      <c r="E44" s="109" t="s">
        <v>35</v>
      </c>
      <c r="F44" s="112">
        <v>110</v>
      </c>
      <c r="G44" s="110">
        <f>6!G238</f>
        <v>2379.6</v>
      </c>
      <c r="H44" s="110">
        <f>6!H238</f>
        <v>2379.52</v>
      </c>
      <c r="I44" s="110">
        <f>6!I238</f>
        <v>2379.52</v>
      </c>
      <c r="J44" s="31"/>
    </row>
    <row r="45" spans="1:10" ht="25.5">
      <c r="A45" s="78" t="s">
        <v>75</v>
      </c>
      <c r="B45" s="78"/>
      <c r="C45" s="153" t="s">
        <v>109</v>
      </c>
      <c r="D45" s="109" t="s">
        <v>45</v>
      </c>
      <c r="E45" s="109" t="s">
        <v>35</v>
      </c>
      <c r="F45" s="109" t="s">
        <v>76</v>
      </c>
      <c r="G45" s="110">
        <f>6!G239</f>
        <v>5439.6</v>
      </c>
      <c r="H45" s="110">
        <f>6!H239</f>
        <v>3473.4</v>
      </c>
      <c r="I45" s="110">
        <f>6!I239</f>
        <v>3473.4</v>
      </c>
      <c r="J45" s="31"/>
    </row>
    <row r="46" spans="1:10" ht="12.75">
      <c r="A46" s="81" t="s">
        <v>74</v>
      </c>
      <c r="B46" s="78"/>
      <c r="C46" s="153" t="s">
        <v>109</v>
      </c>
      <c r="D46" s="109" t="s">
        <v>45</v>
      </c>
      <c r="E46" s="109" t="s">
        <v>35</v>
      </c>
      <c r="F46" s="109" t="s">
        <v>183</v>
      </c>
      <c r="G46" s="110">
        <f>6!G240</f>
        <v>70</v>
      </c>
      <c r="H46" s="110"/>
      <c r="I46" s="110"/>
      <c r="J46" s="31"/>
    </row>
    <row r="47" spans="1:10" ht="25.5" hidden="1">
      <c r="A47" s="78" t="s">
        <v>75</v>
      </c>
      <c r="B47" s="78"/>
      <c r="C47" s="150" t="s">
        <v>233</v>
      </c>
      <c r="D47" s="109" t="s">
        <v>45</v>
      </c>
      <c r="E47" s="109" t="s">
        <v>35</v>
      </c>
      <c r="F47" s="109" t="s">
        <v>76</v>
      </c>
      <c r="G47" s="110"/>
      <c r="H47" s="110"/>
      <c r="I47" s="110"/>
      <c r="J47" s="31"/>
    </row>
    <row r="48" spans="1:12" s="85" customFormat="1" ht="25.5">
      <c r="A48" s="83" t="s">
        <v>111</v>
      </c>
      <c r="B48" s="76"/>
      <c r="C48" s="152"/>
      <c r="D48" s="94" t="s">
        <v>45</v>
      </c>
      <c r="E48" s="94" t="s">
        <v>38</v>
      </c>
      <c r="F48" s="95" t="s">
        <v>15</v>
      </c>
      <c r="G48" s="96">
        <f>G49+G53</f>
        <v>752.3</v>
      </c>
      <c r="H48" s="96">
        <f>H49+H53</f>
        <v>745.5</v>
      </c>
      <c r="I48" s="96">
        <f>I49+I53</f>
        <v>745.5</v>
      </c>
      <c r="J48" s="86"/>
      <c r="K48" s="86"/>
      <c r="L48" s="86"/>
    </row>
    <row r="49" spans="1:10" ht="54">
      <c r="A49" s="103" t="s">
        <v>125</v>
      </c>
      <c r="B49" s="116"/>
      <c r="C49" s="150" t="s">
        <v>122</v>
      </c>
      <c r="D49" s="109" t="s">
        <v>45</v>
      </c>
      <c r="E49" s="109" t="s">
        <v>38</v>
      </c>
      <c r="F49" s="114" t="s">
        <v>15</v>
      </c>
      <c r="G49" s="110">
        <f aca="true" t="shared" si="3" ref="G49:I51">G50</f>
        <v>55</v>
      </c>
      <c r="H49" s="110">
        <f t="shared" si="3"/>
        <v>55</v>
      </c>
      <c r="I49" s="110">
        <f t="shared" si="3"/>
        <v>55</v>
      </c>
      <c r="J49" s="31"/>
    </row>
    <row r="50" spans="1:10" ht="12.75">
      <c r="A50" s="81" t="s">
        <v>115</v>
      </c>
      <c r="B50" s="78"/>
      <c r="C50" s="150" t="s">
        <v>123</v>
      </c>
      <c r="D50" s="109" t="s">
        <v>45</v>
      </c>
      <c r="E50" s="109" t="s">
        <v>38</v>
      </c>
      <c r="F50" s="114" t="s">
        <v>15</v>
      </c>
      <c r="G50" s="110">
        <f t="shared" si="3"/>
        <v>55</v>
      </c>
      <c r="H50" s="110">
        <f t="shared" si="3"/>
        <v>55</v>
      </c>
      <c r="I50" s="110">
        <f t="shared" si="3"/>
        <v>55</v>
      </c>
      <c r="J50" s="31"/>
    </row>
    <row r="51" spans="1:10" ht="12.75">
      <c r="A51" s="80" t="s">
        <v>71</v>
      </c>
      <c r="B51" s="78"/>
      <c r="C51" s="150" t="s">
        <v>124</v>
      </c>
      <c r="D51" s="109" t="s">
        <v>45</v>
      </c>
      <c r="E51" s="109" t="s">
        <v>38</v>
      </c>
      <c r="F51" s="114"/>
      <c r="G51" s="110">
        <f t="shared" si="3"/>
        <v>55</v>
      </c>
      <c r="H51" s="110">
        <f t="shared" si="3"/>
        <v>55</v>
      </c>
      <c r="I51" s="110">
        <f t="shared" si="3"/>
        <v>55</v>
      </c>
      <c r="J51" s="31"/>
    </row>
    <row r="52" spans="1:10" ht="25.5">
      <c r="A52" s="78" t="s">
        <v>75</v>
      </c>
      <c r="B52" s="78"/>
      <c r="C52" s="150" t="s">
        <v>124</v>
      </c>
      <c r="D52" s="109" t="s">
        <v>45</v>
      </c>
      <c r="E52" s="109" t="s">
        <v>38</v>
      </c>
      <c r="F52" s="109" t="s">
        <v>76</v>
      </c>
      <c r="G52" s="110">
        <f>6!G251</f>
        <v>55</v>
      </c>
      <c r="H52" s="110">
        <f>6!H251</f>
        <v>55</v>
      </c>
      <c r="I52" s="110">
        <f>6!I251</f>
        <v>55</v>
      </c>
      <c r="J52" s="31"/>
    </row>
    <row r="53" spans="1:10" ht="54">
      <c r="A53" s="103" t="s">
        <v>172</v>
      </c>
      <c r="B53" s="116"/>
      <c r="C53" s="150" t="s">
        <v>112</v>
      </c>
      <c r="D53" s="109" t="s">
        <v>45</v>
      </c>
      <c r="E53" s="109" t="s">
        <v>38</v>
      </c>
      <c r="F53" s="114" t="s">
        <v>15</v>
      </c>
      <c r="G53" s="110">
        <f aca="true" t="shared" si="4" ref="G53:I54">G54</f>
        <v>697.3</v>
      </c>
      <c r="H53" s="110">
        <f t="shared" si="4"/>
        <v>690.5</v>
      </c>
      <c r="I53" s="110">
        <f t="shared" si="4"/>
        <v>690.5</v>
      </c>
      <c r="J53" s="31"/>
    </row>
    <row r="54" spans="1:10" ht="12.75">
      <c r="A54" s="80" t="s">
        <v>115</v>
      </c>
      <c r="B54" s="78"/>
      <c r="C54" s="150" t="s">
        <v>113</v>
      </c>
      <c r="D54" s="109" t="s">
        <v>45</v>
      </c>
      <c r="E54" s="109" t="s">
        <v>38</v>
      </c>
      <c r="F54" s="114" t="s">
        <v>15</v>
      </c>
      <c r="G54" s="110">
        <f t="shared" si="4"/>
        <v>697.3</v>
      </c>
      <c r="H54" s="110">
        <f t="shared" si="4"/>
        <v>690.5</v>
      </c>
      <c r="I54" s="110">
        <f t="shared" si="4"/>
        <v>690.5</v>
      </c>
      <c r="J54" s="31"/>
    </row>
    <row r="55" spans="1:10" ht="12.75">
      <c r="A55" s="80" t="s">
        <v>71</v>
      </c>
      <c r="B55" s="78"/>
      <c r="C55" s="150" t="s">
        <v>114</v>
      </c>
      <c r="D55" s="109" t="s">
        <v>45</v>
      </c>
      <c r="E55" s="109" t="s">
        <v>38</v>
      </c>
      <c r="F55" s="114"/>
      <c r="G55" s="110">
        <f>G56+G57</f>
        <v>697.3</v>
      </c>
      <c r="H55" s="110">
        <f>H56+H57</f>
        <v>690.5</v>
      </c>
      <c r="I55" s="110">
        <f>I56+I57</f>
        <v>690.5</v>
      </c>
      <c r="J55" s="31"/>
    </row>
    <row r="56" spans="1:10" ht="25.5">
      <c r="A56" s="78" t="s">
        <v>75</v>
      </c>
      <c r="B56" s="78"/>
      <c r="C56" s="150" t="s">
        <v>114</v>
      </c>
      <c r="D56" s="109" t="s">
        <v>45</v>
      </c>
      <c r="E56" s="109" t="s">
        <v>38</v>
      </c>
      <c r="F56" s="109" t="s">
        <v>76</v>
      </c>
      <c r="G56" s="110">
        <f>6!G255</f>
        <v>690.5</v>
      </c>
      <c r="H56" s="110">
        <f>6!H255</f>
        <v>690.5</v>
      </c>
      <c r="I56" s="110">
        <f>6!I255</f>
        <v>690.5</v>
      </c>
      <c r="J56" s="31"/>
    </row>
    <row r="57" spans="1:10" ht="12.75">
      <c r="A57" s="81" t="s">
        <v>74</v>
      </c>
      <c r="B57" s="78"/>
      <c r="C57" s="150" t="s">
        <v>114</v>
      </c>
      <c r="D57" s="109" t="s">
        <v>45</v>
      </c>
      <c r="E57" s="109" t="s">
        <v>38</v>
      </c>
      <c r="F57" s="109" t="s">
        <v>183</v>
      </c>
      <c r="G57" s="110">
        <f>6!G256</f>
        <v>6.8</v>
      </c>
      <c r="H57" s="110">
        <f>6!H256</f>
        <v>0</v>
      </c>
      <c r="I57" s="110">
        <f>6!I256</f>
        <v>0</v>
      </c>
      <c r="J57" s="31"/>
    </row>
    <row r="58" spans="1:10" s="85" customFormat="1" ht="12.75">
      <c r="A58" s="76" t="s">
        <v>9</v>
      </c>
      <c r="B58" s="95">
        <v>911</v>
      </c>
      <c r="C58" s="152"/>
      <c r="D58" s="94" t="s">
        <v>39</v>
      </c>
      <c r="E58" s="94" t="s">
        <v>36</v>
      </c>
      <c r="F58" s="95"/>
      <c r="G58" s="96">
        <f aca="true" t="shared" si="5" ref="G58:I62">G59</f>
        <v>241.7</v>
      </c>
      <c r="H58" s="96">
        <f>H59</f>
        <v>20</v>
      </c>
      <c r="I58" s="96">
        <f>I59</f>
        <v>20</v>
      </c>
      <c r="J58" s="86"/>
    </row>
    <row r="59" spans="1:10" ht="12.75">
      <c r="A59" s="78" t="s">
        <v>29</v>
      </c>
      <c r="B59" s="78"/>
      <c r="C59" s="154"/>
      <c r="D59" s="118" t="s">
        <v>39</v>
      </c>
      <c r="E59" s="118" t="s">
        <v>44</v>
      </c>
      <c r="F59" s="117"/>
      <c r="G59" s="110">
        <f t="shared" si="5"/>
        <v>241.7</v>
      </c>
      <c r="H59" s="110">
        <f t="shared" si="5"/>
        <v>20</v>
      </c>
      <c r="I59" s="110">
        <f t="shared" si="5"/>
        <v>20</v>
      </c>
      <c r="J59" s="31"/>
    </row>
    <row r="60" spans="1:10" ht="54">
      <c r="A60" s="103" t="s">
        <v>116</v>
      </c>
      <c r="B60" s="78"/>
      <c r="C60" s="150" t="s">
        <v>117</v>
      </c>
      <c r="D60" s="118" t="s">
        <v>39</v>
      </c>
      <c r="E60" s="118" t="s">
        <v>44</v>
      </c>
      <c r="F60" s="118"/>
      <c r="G60" s="110">
        <f t="shared" si="5"/>
        <v>241.7</v>
      </c>
      <c r="H60" s="110">
        <f aca="true" t="shared" si="6" ref="H60:I62">H61</f>
        <v>20</v>
      </c>
      <c r="I60" s="110">
        <f t="shared" si="6"/>
        <v>20</v>
      </c>
      <c r="J60" s="31"/>
    </row>
    <row r="61" spans="1:10" ht="25.5">
      <c r="A61" s="80" t="s">
        <v>120</v>
      </c>
      <c r="B61" s="78"/>
      <c r="C61" s="150" t="s">
        <v>118</v>
      </c>
      <c r="D61" s="118" t="s">
        <v>39</v>
      </c>
      <c r="E61" s="118" t="s">
        <v>44</v>
      </c>
      <c r="F61" s="118"/>
      <c r="G61" s="110">
        <f t="shared" si="5"/>
        <v>241.7</v>
      </c>
      <c r="H61" s="110">
        <f t="shared" si="6"/>
        <v>20</v>
      </c>
      <c r="I61" s="110">
        <f t="shared" si="6"/>
        <v>20</v>
      </c>
      <c r="J61" s="31"/>
    </row>
    <row r="62" spans="1:10" ht="12.75">
      <c r="A62" s="78" t="s">
        <v>10</v>
      </c>
      <c r="B62" s="78"/>
      <c r="C62" s="150" t="s">
        <v>119</v>
      </c>
      <c r="D62" s="118" t="s">
        <v>39</v>
      </c>
      <c r="E62" s="118" t="s">
        <v>44</v>
      </c>
      <c r="F62" s="118"/>
      <c r="G62" s="110">
        <f t="shared" si="5"/>
        <v>241.7</v>
      </c>
      <c r="H62" s="110">
        <f t="shared" si="6"/>
        <v>20</v>
      </c>
      <c r="I62" s="110">
        <f t="shared" si="6"/>
        <v>20</v>
      </c>
      <c r="J62" s="31"/>
    </row>
    <row r="63" spans="1:10" ht="25.5">
      <c r="A63" s="78" t="s">
        <v>75</v>
      </c>
      <c r="B63" s="119"/>
      <c r="C63" s="150" t="s">
        <v>119</v>
      </c>
      <c r="D63" s="118" t="s">
        <v>39</v>
      </c>
      <c r="E63" s="118" t="s">
        <v>44</v>
      </c>
      <c r="F63" s="109" t="s">
        <v>76</v>
      </c>
      <c r="G63" s="110">
        <f>6!G281</f>
        <v>241.7</v>
      </c>
      <c r="H63" s="110">
        <f>6!H281</f>
        <v>20</v>
      </c>
      <c r="I63" s="110">
        <f>6!I281</f>
        <v>20</v>
      </c>
      <c r="J63" s="31"/>
    </row>
    <row r="64" spans="1:10" ht="38.25">
      <c r="A64" s="83" t="s">
        <v>105</v>
      </c>
      <c r="B64" s="111"/>
      <c r="C64" s="155" t="s">
        <v>129</v>
      </c>
      <c r="D64" s="115"/>
      <c r="E64" s="115"/>
      <c r="F64" s="115"/>
      <c r="G64" s="110">
        <f>G65</f>
        <v>9293.1</v>
      </c>
      <c r="H64" s="110">
        <f>H65</f>
        <v>2100</v>
      </c>
      <c r="I64" s="110">
        <f>I65</f>
        <v>2100</v>
      </c>
      <c r="J64" s="31"/>
    </row>
    <row r="65" spans="1:10" ht="15.75">
      <c r="A65" s="7" t="s">
        <v>67</v>
      </c>
      <c r="B65" s="8"/>
      <c r="C65" s="151"/>
      <c r="D65" s="8" t="s">
        <v>38</v>
      </c>
      <c r="E65" s="8" t="s">
        <v>42</v>
      </c>
      <c r="F65" s="109"/>
      <c r="G65" s="110">
        <f>G66+G70+G79+G75</f>
        <v>9293.1</v>
      </c>
      <c r="H65" s="110">
        <f>H66+H70+H79</f>
        <v>2100</v>
      </c>
      <c r="I65" s="110">
        <f>I66+I70+I79</f>
        <v>2100</v>
      </c>
      <c r="J65" s="31"/>
    </row>
    <row r="66" spans="1:10" ht="27">
      <c r="A66" s="104" t="s">
        <v>196</v>
      </c>
      <c r="B66" s="111"/>
      <c r="C66" s="151" t="s">
        <v>130</v>
      </c>
      <c r="D66" s="115" t="s">
        <v>38</v>
      </c>
      <c r="E66" s="115" t="s">
        <v>42</v>
      </c>
      <c r="F66" s="115"/>
      <c r="G66" s="121">
        <f aca="true" t="shared" si="7" ref="G66:I68">G67</f>
        <v>2130</v>
      </c>
      <c r="H66" s="121">
        <f t="shared" si="7"/>
        <v>620</v>
      </c>
      <c r="I66" s="121">
        <f t="shared" si="7"/>
        <v>620</v>
      </c>
      <c r="J66" s="31"/>
    </row>
    <row r="67" spans="1:10" ht="12.75">
      <c r="A67" s="81" t="s">
        <v>197</v>
      </c>
      <c r="B67" s="111"/>
      <c r="C67" s="151" t="s">
        <v>131</v>
      </c>
      <c r="D67" s="115" t="s">
        <v>38</v>
      </c>
      <c r="E67" s="115" t="s">
        <v>42</v>
      </c>
      <c r="F67" s="115"/>
      <c r="G67" s="121">
        <f t="shared" si="7"/>
        <v>2130</v>
      </c>
      <c r="H67" s="121">
        <f t="shared" si="7"/>
        <v>620</v>
      </c>
      <c r="I67" s="121">
        <f t="shared" si="7"/>
        <v>620</v>
      </c>
      <c r="J67" s="31"/>
    </row>
    <row r="68" spans="1:10" ht="38.25">
      <c r="A68" s="81" t="s">
        <v>157</v>
      </c>
      <c r="B68" s="111"/>
      <c r="C68" s="151" t="s">
        <v>132</v>
      </c>
      <c r="D68" s="115" t="s">
        <v>38</v>
      </c>
      <c r="E68" s="115" t="s">
        <v>42</v>
      </c>
      <c r="F68" s="115"/>
      <c r="G68" s="121">
        <f t="shared" si="7"/>
        <v>2130</v>
      </c>
      <c r="H68" s="121">
        <f t="shared" si="7"/>
        <v>620</v>
      </c>
      <c r="I68" s="121">
        <f t="shared" si="7"/>
        <v>620</v>
      </c>
      <c r="J68" s="31"/>
    </row>
    <row r="69" spans="1:10" ht="25.5">
      <c r="A69" s="78" t="s">
        <v>75</v>
      </c>
      <c r="B69" s="112"/>
      <c r="C69" s="151" t="s">
        <v>132</v>
      </c>
      <c r="D69" s="115" t="s">
        <v>38</v>
      </c>
      <c r="E69" s="115" t="s">
        <v>42</v>
      </c>
      <c r="F69" s="109" t="s">
        <v>76</v>
      </c>
      <c r="G69" s="121">
        <f>6!G126</f>
        <v>2130</v>
      </c>
      <c r="H69" s="121">
        <f>6!H126</f>
        <v>620</v>
      </c>
      <c r="I69" s="121">
        <f>6!I126</f>
        <v>620</v>
      </c>
      <c r="J69" s="31"/>
    </row>
    <row r="70" spans="1:10" ht="27">
      <c r="A70" s="104" t="s">
        <v>198</v>
      </c>
      <c r="B70" s="112"/>
      <c r="C70" s="151" t="s">
        <v>133</v>
      </c>
      <c r="D70" s="115" t="s">
        <v>38</v>
      </c>
      <c r="E70" s="115" t="s">
        <v>42</v>
      </c>
      <c r="F70" s="109"/>
      <c r="G70" s="121">
        <f aca="true" t="shared" si="8" ref="G70:I72">G71</f>
        <v>5471.5</v>
      </c>
      <c r="H70" s="121">
        <f t="shared" si="8"/>
        <v>1480</v>
      </c>
      <c r="I70" s="121">
        <f t="shared" si="8"/>
        <v>1480</v>
      </c>
      <c r="J70" s="31"/>
    </row>
    <row r="71" spans="1:10" ht="51">
      <c r="A71" s="81" t="s">
        <v>199</v>
      </c>
      <c r="B71" s="112"/>
      <c r="C71" s="151" t="s">
        <v>134</v>
      </c>
      <c r="D71" s="115" t="s">
        <v>38</v>
      </c>
      <c r="E71" s="115" t="s">
        <v>42</v>
      </c>
      <c r="F71" s="109"/>
      <c r="G71" s="121">
        <f>G72+G74</f>
        <v>5471.5</v>
      </c>
      <c r="H71" s="121">
        <f t="shared" si="8"/>
        <v>1480</v>
      </c>
      <c r="I71" s="121">
        <f t="shared" si="8"/>
        <v>1480</v>
      </c>
      <c r="J71" s="31"/>
    </row>
    <row r="72" spans="1:10" ht="63.75">
      <c r="A72" s="81" t="s">
        <v>200</v>
      </c>
      <c r="B72" s="111"/>
      <c r="C72" s="151" t="s">
        <v>135</v>
      </c>
      <c r="D72" s="115" t="s">
        <v>38</v>
      </c>
      <c r="E72" s="115" t="s">
        <v>42</v>
      </c>
      <c r="F72" s="115"/>
      <c r="G72" s="121">
        <f t="shared" si="8"/>
        <v>5468.5</v>
      </c>
      <c r="H72" s="121">
        <f t="shared" si="8"/>
        <v>1480</v>
      </c>
      <c r="I72" s="121">
        <f t="shared" si="8"/>
        <v>1480</v>
      </c>
      <c r="J72" s="31"/>
    </row>
    <row r="73" spans="1:10" ht="25.5">
      <c r="A73" s="78" t="s">
        <v>75</v>
      </c>
      <c r="B73" s="112"/>
      <c r="C73" s="151" t="s">
        <v>135</v>
      </c>
      <c r="D73" s="115" t="s">
        <v>38</v>
      </c>
      <c r="E73" s="115" t="s">
        <v>42</v>
      </c>
      <c r="F73" s="109" t="s">
        <v>76</v>
      </c>
      <c r="G73" s="121">
        <f>6!G130</f>
        <v>5468.5</v>
      </c>
      <c r="H73" s="121">
        <f>6!H130</f>
        <v>1480</v>
      </c>
      <c r="I73" s="121">
        <f>6!I130</f>
        <v>1480</v>
      </c>
      <c r="J73" s="31"/>
    </row>
    <row r="74" spans="1:10" ht="12.75">
      <c r="A74" s="81" t="s">
        <v>74</v>
      </c>
      <c r="B74" s="112"/>
      <c r="C74" s="151" t="s">
        <v>135</v>
      </c>
      <c r="D74" s="115" t="s">
        <v>38</v>
      </c>
      <c r="E74" s="115" t="s">
        <v>42</v>
      </c>
      <c r="F74" s="109" t="s">
        <v>183</v>
      </c>
      <c r="G74" s="121">
        <f>6!G131</f>
        <v>3</v>
      </c>
      <c r="H74" s="121"/>
      <c r="I74" s="121"/>
      <c r="J74" s="31"/>
    </row>
    <row r="75" spans="1:10" ht="13.5">
      <c r="A75" s="104" t="s">
        <v>143</v>
      </c>
      <c r="B75" s="112"/>
      <c r="C75" s="115" t="s">
        <v>141</v>
      </c>
      <c r="D75" s="115" t="s">
        <v>38</v>
      </c>
      <c r="E75" s="115" t="s">
        <v>42</v>
      </c>
      <c r="F75" s="109"/>
      <c r="G75" s="121">
        <f>G76</f>
        <v>50</v>
      </c>
      <c r="H75" s="121"/>
      <c r="I75" s="121"/>
      <c r="J75" s="31"/>
    </row>
    <row r="76" spans="1:10" ht="25.5">
      <c r="A76" s="81" t="s">
        <v>314</v>
      </c>
      <c r="B76" s="112"/>
      <c r="C76" s="115" t="s">
        <v>142</v>
      </c>
      <c r="D76" s="115" t="s">
        <v>38</v>
      </c>
      <c r="E76" s="115" t="s">
        <v>42</v>
      </c>
      <c r="F76" s="109"/>
      <c r="G76" s="121">
        <f>G77</f>
        <v>50</v>
      </c>
      <c r="H76" s="121"/>
      <c r="I76" s="121"/>
      <c r="J76" s="31"/>
    </row>
    <row r="77" spans="1:10" ht="38.25">
      <c r="A77" s="81" t="s">
        <v>157</v>
      </c>
      <c r="B77" s="112"/>
      <c r="C77" s="115" t="s">
        <v>140</v>
      </c>
      <c r="D77" s="115" t="s">
        <v>38</v>
      </c>
      <c r="E77" s="115" t="s">
        <v>42</v>
      </c>
      <c r="F77" s="109"/>
      <c r="G77" s="121">
        <f>G78</f>
        <v>50</v>
      </c>
      <c r="H77" s="121"/>
      <c r="I77" s="121"/>
      <c r="J77" s="31"/>
    </row>
    <row r="78" spans="1:10" ht="25.5">
      <c r="A78" s="78" t="s">
        <v>75</v>
      </c>
      <c r="B78" s="112"/>
      <c r="C78" s="115" t="s">
        <v>140</v>
      </c>
      <c r="D78" s="115" t="s">
        <v>38</v>
      </c>
      <c r="E78" s="115" t="s">
        <v>42</v>
      </c>
      <c r="F78" s="109" t="s">
        <v>76</v>
      </c>
      <c r="G78" s="121">
        <f>6!G135</f>
        <v>50</v>
      </c>
      <c r="H78" s="121"/>
      <c r="I78" s="121"/>
      <c r="J78" s="31"/>
    </row>
    <row r="79" spans="1:10" ht="25.5">
      <c r="A79" s="78" t="s">
        <v>177</v>
      </c>
      <c r="B79" s="112"/>
      <c r="C79" s="151" t="s">
        <v>174</v>
      </c>
      <c r="D79" s="115" t="s">
        <v>38</v>
      </c>
      <c r="E79" s="115" t="s">
        <v>42</v>
      </c>
      <c r="F79" s="109"/>
      <c r="G79" s="121">
        <f>G80</f>
        <v>1641.6</v>
      </c>
      <c r="H79" s="121">
        <f>H80</f>
        <v>0</v>
      </c>
      <c r="I79" s="121">
        <f>I80</f>
        <v>0</v>
      </c>
      <c r="J79" s="31"/>
    </row>
    <row r="80" spans="1:10" ht="25.5">
      <c r="A80" s="78" t="s">
        <v>178</v>
      </c>
      <c r="B80" s="112"/>
      <c r="C80" s="151" t="s">
        <v>175</v>
      </c>
      <c r="D80" s="115" t="s">
        <v>38</v>
      </c>
      <c r="E80" s="115" t="s">
        <v>42</v>
      </c>
      <c r="F80" s="109"/>
      <c r="G80" s="121">
        <f>G81</f>
        <v>1641.6</v>
      </c>
      <c r="H80" s="121">
        <v>0</v>
      </c>
      <c r="I80" s="121">
        <v>0</v>
      </c>
      <c r="J80" s="31"/>
    </row>
    <row r="81" spans="1:10" ht="25.5" hidden="1">
      <c r="A81" s="78" t="s">
        <v>179</v>
      </c>
      <c r="B81" s="112"/>
      <c r="C81" s="151" t="s">
        <v>176</v>
      </c>
      <c r="D81" s="115" t="s">
        <v>38</v>
      </c>
      <c r="E81" s="115" t="s">
        <v>42</v>
      </c>
      <c r="F81" s="109"/>
      <c r="G81" s="121">
        <f>G82</f>
        <v>1641.6</v>
      </c>
      <c r="H81" s="121">
        <f>H82</f>
        <v>0</v>
      </c>
      <c r="I81" s="121">
        <f>I82</f>
        <v>0</v>
      </c>
      <c r="J81" s="31"/>
    </row>
    <row r="82" spans="1:10" ht="25.5" hidden="1">
      <c r="A82" s="78" t="s">
        <v>75</v>
      </c>
      <c r="B82" s="112"/>
      <c r="C82" s="151" t="s">
        <v>176</v>
      </c>
      <c r="D82" s="115" t="s">
        <v>38</v>
      </c>
      <c r="E82" s="115" t="s">
        <v>42</v>
      </c>
      <c r="F82" s="109"/>
      <c r="G82" s="121">
        <f>G83</f>
        <v>1641.6</v>
      </c>
      <c r="H82" s="121"/>
      <c r="I82" s="121"/>
      <c r="J82" s="31"/>
    </row>
    <row r="83" spans="1:10" ht="25.5">
      <c r="A83" s="78" t="s">
        <v>185</v>
      </c>
      <c r="B83" s="112"/>
      <c r="C83" s="151" t="s">
        <v>184</v>
      </c>
      <c r="D83" s="115" t="s">
        <v>38</v>
      </c>
      <c r="E83" s="115" t="s">
        <v>42</v>
      </c>
      <c r="F83" s="109"/>
      <c r="G83" s="121">
        <f>G84</f>
        <v>1641.6</v>
      </c>
      <c r="H83" s="121">
        <f>H84</f>
        <v>0</v>
      </c>
      <c r="I83" s="121">
        <f>I84</f>
        <v>0</v>
      </c>
      <c r="J83" s="31"/>
    </row>
    <row r="84" spans="1:10" ht="25.5">
      <c r="A84" s="78" t="s">
        <v>75</v>
      </c>
      <c r="B84" s="112"/>
      <c r="C84" s="151" t="s">
        <v>184</v>
      </c>
      <c r="D84" s="115" t="s">
        <v>38</v>
      </c>
      <c r="E84" s="115" t="s">
        <v>42</v>
      </c>
      <c r="F84" s="109" t="s">
        <v>76</v>
      </c>
      <c r="G84" s="121">
        <f>6!G141</f>
        <v>1641.6</v>
      </c>
      <c r="H84" s="121"/>
      <c r="I84" s="121"/>
      <c r="J84" s="31"/>
    </row>
    <row r="85" spans="1:10" ht="12.75" hidden="1">
      <c r="A85" s="78"/>
      <c r="B85" s="112"/>
      <c r="C85" s="151"/>
      <c r="D85" s="115"/>
      <c r="E85" s="115"/>
      <c r="F85" s="109"/>
      <c r="G85" s="121"/>
      <c r="H85" s="121"/>
      <c r="I85" s="121"/>
      <c r="J85" s="31"/>
    </row>
    <row r="86" spans="1:10" ht="12.75" hidden="1">
      <c r="A86" s="78"/>
      <c r="B86" s="112"/>
      <c r="C86" s="151"/>
      <c r="D86" s="115"/>
      <c r="E86" s="115"/>
      <c r="F86" s="109"/>
      <c r="G86" s="121"/>
      <c r="H86" s="121"/>
      <c r="I86" s="121"/>
      <c r="J86" s="31"/>
    </row>
    <row r="87" spans="1:10" s="85" customFormat="1" ht="38.25" hidden="1">
      <c r="A87" s="76" t="s">
        <v>212</v>
      </c>
      <c r="B87" s="122"/>
      <c r="C87" s="155" t="s">
        <v>208</v>
      </c>
      <c r="D87" s="120" t="s">
        <v>38</v>
      </c>
      <c r="E87" s="120" t="s">
        <v>42</v>
      </c>
      <c r="F87" s="94"/>
      <c r="G87" s="123">
        <f>G88</f>
        <v>0</v>
      </c>
      <c r="H87" s="123"/>
      <c r="I87" s="123"/>
      <c r="J87" s="86"/>
    </row>
    <row r="88" spans="1:10" ht="12.75" hidden="1">
      <c r="A88" s="124"/>
      <c r="B88" s="112"/>
      <c r="C88" s="151" t="s">
        <v>208</v>
      </c>
      <c r="D88" s="115" t="s">
        <v>38</v>
      </c>
      <c r="E88" s="115" t="s">
        <v>42</v>
      </c>
      <c r="F88" s="109"/>
      <c r="G88" s="121">
        <f>G89</f>
        <v>0</v>
      </c>
      <c r="H88" s="121"/>
      <c r="I88" s="121"/>
      <c r="J88" s="31"/>
    </row>
    <row r="89" spans="1:10" ht="38.25" hidden="1">
      <c r="A89" s="78" t="s">
        <v>212</v>
      </c>
      <c r="B89" s="111"/>
      <c r="C89" s="151" t="s">
        <v>208</v>
      </c>
      <c r="D89" s="115" t="s">
        <v>38</v>
      </c>
      <c r="E89" s="115" t="s">
        <v>42</v>
      </c>
      <c r="F89" s="115"/>
      <c r="G89" s="121">
        <f>G90</f>
        <v>0</v>
      </c>
      <c r="H89" s="121"/>
      <c r="I89" s="121"/>
      <c r="J89" s="31"/>
    </row>
    <row r="90" spans="1:10" ht="24" hidden="1">
      <c r="A90" s="84" t="s">
        <v>178</v>
      </c>
      <c r="B90" s="111"/>
      <c r="C90" s="151" t="s">
        <v>209</v>
      </c>
      <c r="D90" s="115" t="s">
        <v>38</v>
      </c>
      <c r="E90" s="115" t="s">
        <v>42</v>
      </c>
      <c r="F90" s="115"/>
      <c r="G90" s="121">
        <f>G91</f>
        <v>0</v>
      </c>
      <c r="H90" s="121"/>
      <c r="I90" s="121"/>
      <c r="J90" s="31"/>
    </row>
    <row r="91" spans="1:10" ht="51" hidden="1">
      <c r="A91" s="81" t="s">
        <v>210</v>
      </c>
      <c r="B91" s="111"/>
      <c r="C91" s="151" t="s">
        <v>211</v>
      </c>
      <c r="D91" s="115" t="s">
        <v>38</v>
      </c>
      <c r="E91" s="115" t="s">
        <v>42</v>
      </c>
      <c r="F91" s="115"/>
      <c r="G91" s="121">
        <f>G92</f>
        <v>0</v>
      </c>
      <c r="H91" s="121"/>
      <c r="I91" s="121"/>
      <c r="J91" s="31"/>
    </row>
    <row r="92" spans="1:10" ht="25.5" hidden="1">
      <c r="A92" s="78" t="s">
        <v>75</v>
      </c>
      <c r="B92" s="112"/>
      <c r="C92" s="151" t="s">
        <v>211</v>
      </c>
      <c r="D92" s="115" t="s">
        <v>38</v>
      </c>
      <c r="E92" s="115" t="s">
        <v>42</v>
      </c>
      <c r="F92" s="109" t="s">
        <v>76</v>
      </c>
      <c r="G92" s="121"/>
      <c r="H92" s="121"/>
      <c r="I92" s="121"/>
      <c r="J92" s="31"/>
    </row>
    <row r="93" spans="1:12" ht="57.75" customHeight="1">
      <c r="A93" s="76" t="s">
        <v>217</v>
      </c>
      <c r="B93" s="95"/>
      <c r="C93" s="156" t="s">
        <v>160</v>
      </c>
      <c r="D93" s="94"/>
      <c r="E93" s="94"/>
      <c r="F93" s="94"/>
      <c r="G93" s="96">
        <f>G94+G104+G113+G133</f>
        <v>25637.899999999998</v>
      </c>
      <c r="H93" s="96">
        <f>H94+H104+H113+H133</f>
        <v>10326.725040000001</v>
      </c>
      <c r="I93" s="96">
        <f>I94+I104+I113+I133</f>
        <v>8991.22504</v>
      </c>
      <c r="J93" s="31"/>
      <c r="K93" s="31"/>
      <c r="L93" s="31"/>
    </row>
    <row r="94" spans="1:12" ht="13.5">
      <c r="A94" s="93" t="s">
        <v>21</v>
      </c>
      <c r="B94" s="124"/>
      <c r="C94" s="149"/>
      <c r="D94" s="109" t="s">
        <v>44</v>
      </c>
      <c r="E94" s="109" t="s">
        <v>35</v>
      </c>
      <c r="F94" s="109"/>
      <c r="G94" s="110">
        <f>G95+G97</f>
        <v>1829.9</v>
      </c>
      <c r="H94" s="110">
        <f>H95+H97</f>
        <v>229.92503999999997</v>
      </c>
      <c r="I94" s="110">
        <f>I95+I97</f>
        <v>229.92503999999997</v>
      </c>
      <c r="J94" s="91"/>
      <c r="K94" s="91"/>
      <c r="L94" s="91"/>
    </row>
    <row r="95" spans="1:12" ht="25.5">
      <c r="A95" s="78" t="s">
        <v>206</v>
      </c>
      <c r="B95" s="124"/>
      <c r="C95" s="149" t="s">
        <v>162</v>
      </c>
      <c r="D95" s="109" t="s">
        <v>44</v>
      </c>
      <c r="E95" s="109" t="s">
        <v>35</v>
      </c>
      <c r="F95" s="109"/>
      <c r="G95" s="110">
        <f>G98</f>
        <v>879.9</v>
      </c>
      <c r="H95" s="110">
        <f>H98</f>
        <v>229.92503999999997</v>
      </c>
      <c r="I95" s="110">
        <f>I98</f>
        <v>229.92503999999997</v>
      </c>
      <c r="J95" s="91"/>
      <c r="K95" s="91"/>
      <c r="L95" s="91"/>
    </row>
    <row r="96" spans="1:12" ht="12.75">
      <c r="A96" s="78" t="s">
        <v>204</v>
      </c>
      <c r="B96" s="124"/>
      <c r="C96" s="149" t="s">
        <v>205</v>
      </c>
      <c r="D96" s="109" t="s">
        <v>44</v>
      </c>
      <c r="E96" s="109" t="s">
        <v>35</v>
      </c>
      <c r="F96" s="109"/>
      <c r="G96" s="110">
        <f>G97</f>
        <v>950</v>
      </c>
      <c r="H96" s="110"/>
      <c r="I96" s="110"/>
      <c r="J96" s="91"/>
      <c r="K96" s="91"/>
      <c r="L96" s="91"/>
    </row>
    <row r="97" spans="1:12" ht="25.5">
      <c r="A97" s="78" t="s">
        <v>75</v>
      </c>
      <c r="B97" s="124"/>
      <c r="C97" s="149" t="s">
        <v>205</v>
      </c>
      <c r="D97" s="109" t="s">
        <v>44</v>
      </c>
      <c r="E97" s="109" t="s">
        <v>35</v>
      </c>
      <c r="F97" s="109" t="s">
        <v>76</v>
      </c>
      <c r="G97" s="110">
        <f>6!G172</f>
        <v>950</v>
      </c>
      <c r="H97" s="110"/>
      <c r="I97" s="110"/>
      <c r="J97" s="91"/>
      <c r="K97" s="91"/>
      <c r="L97" s="91"/>
    </row>
    <row r="98" spans="1:12" ht="12.75">
      <c r="A98" s="78" t="s">
        <v>104</v>
      </c>
      <c r="B98" s="124"/>
      <c r="C98" s="149" t="s">
        <v>163</v>
      </c>
      <c r="D98" s="109" t="s">
        <v>44</v>
      </c>
      <c r="E98" s="109" t="s">
        <v>35</v>
      </c>
      <c r="F98" s="109"/>
      <c r="G98" s="110">
        <f>G99</f>
        <v>879.9</v>
      </c>
      <c r="H98" s="110">
        <f>H99</f>
        <v>229.92503999999997</v>
      </c>
      <c r="I98" s="110">
        <f>I99</f>
        <v>229.92503999999997</v>
      </c>
      <c r="J98" s="91"/>
      <c r="K98" s="91"/>
      <c r="L98" s="91"/>
    </row>
    <row r="99" spans="1:10" ht="25.5">
      <c r="A99" s="78" t="s">
        <v>75</v>
      </c>
      <c r="B99" s="124"/>
      <c r="C99" s="149" t="s">
        <v>163</v>
      </c>
      <c r="D99" s="109" t="s">
        <v>44</v>
      </c>
      <c r="E99" s="109" t="s">
        <v>35</v>
      </c>
      <c r="F99" s="109" t="s">
        <v>76</v>
      </c>
      <c r="G99" s="110">
        <f>6!G174</f>
        <v>879.9</v>
      </c>
      <c r="H99" s="110">
        <f>6!H174</f>
        <v>229.92503999999997</v>
      </c>
      <c r="I99" s="110">
        <f>6!I174</f>
        <v>229.92503999999997</v>
      </c>
      <c r="J99" s="31"/>
    </row>
    <row r="100" spans="1:10" ht="12.75">
      <c r="A100" s="78" t="s">
        <v>204</v>
      </c>
      <c r="B100" s="124"/>
      <c r="C100" s="149" t="s">
        <v>205</v>
      </c>
      <c r="D100" s="109" t="s">
        <v>44</v>
      </c>
      <c r="E100" s="109" t="s">
        <v>35</v>
      </c>
      <c r="F100" s="109"/>
      <c r="G100" s="110">
        <f>G101</f>
        <v>0</v>
      </c>
      <c r="H100" s="110">
        <f>H101</f>
        <v>0</v>
      </c>
      <c r="I100" s="110"/>
      <c r="J100" s="31"/>
    </row>
    <row r="101" spans="1:10" ht="25.5">
      <c r="A101" s="78" t="s">
        <v>75</v>
      </c>
      <c r="B101" s="124"/>
      <c r="C101" s="149" t="s">
        <v>205</v>
      </c>
      <c r="D101" s="109" t="s">
        <v>44</v>
      </c>
      <c r="E101" s="109" t="s">
        <v>35</v>
      </c>
      <c r="F101" s="109" t="s">
        <v>76</v>
      </c>
      <c r="G101" s="110"/>
      <c r="H101" s="110"/>
      <c r="I101" s="110"/>
      <c r="J101" s="31"/>
    </row>
    <row r="102" spans="1:10" ht="12.75">
      <c r="A102" s="80" t="s">
        <v>158</v>
      </c>
      <c r="B102" s="124"/>
      <c r="C102" s="153" t="s">
        <v>224</v>
      </c>
      <c r="D102" s="109" t="s">
        <v>44</v>
      </c>
      <c r="E102" s="109" t="s">
        <v>35</v>
      </c>
      <c r="F102" s="109"/>
      <c r="G102" s="110">
        <f>G103</f>
        <v>0</v>
      </c>
      <c r="H102" s="110">
        <f>H103</f>
        <v>0</v>
      </c>
      <c r="I102" s="110"/>
      <c r="J102" s="31"/>
    </row>
    <row r="103" spans="1:10" ht="25.5">
      <c r="A103" s="78" t="s">
        <v>75</v>
      </c>
      <c r="B103" s="124"/>
      <c r="C103" s="153" t="s">
        <v>224</v>
      </c>
      <c r="D103" s="109" t="s">
        <v>44</v>
      </c>
      <c r="E103" s="109" t="s">
        <v>35</v>
      </c>
      <c r="F103" s="109" t="s">
        <v>76</v>
      </c>
      <c r="G103" s="110"/>
      <c r="H103" s="110"/>
      <c r="I103" s="110"/>
      <c r="J103" s="31"/>
    </row>
    <row r="104" spans="1:10" ht="13.5">
      <c r="A104" s="93" t="s">
        <v>8</v>
      </c>
      <c r="B104" s="124"/>
      <c r="C104" s="149"/>
      <c r="D104" s="125" t="s">
        <v>44</v>
      </c>
      <c r="E104" s="125" t="s">
        <v>41</v>
      </c>
      <c r="F104" s="109"/>
      <c r="G104" s="96">
        <f aca="true" t="shared" si="9" ref="G104:I105">G105</f>
        <v>2032.3999999999999</v>
      </c>
      <c r="H104" s="96">
        <f t="shared" si="9"/>
        <v>1016.2</v>
      </c>
      <c r="I104" s="96">
        <f t="shared" si="9"/>
        <v>0</v>
      </c>
      <c r="J104" s="31"/>
    </row>
    <row r="105" spans="1:10" ht="51">
      <c r="A105" s="78" t="s">
        <v>217</v>
      </c>
      <c r="B105" s="124"/>
      <c r="C105" s="150" t="s">
        <v>160</v>
      </c>
      <c r="D105" s="109" t="s">
        <v>44</v>
      </c>
      <c r="E105" s="109" t="s">
        <v>41</v>
      </c>
      <c r="F105" s="109"/>
      <c r="G105" s="110">
        <f t="shared" si="9"/>
        <v>2032.3999999999999</v>
      </c>
      <c r="H105" s="110">
        <f t="shared" si="9"/>
        <v>1016.2</v>
      </c>
      <c r="I105" s="110">
        <f t="shared" si="9"/>
        <v>0</v>
      </c>
      <c r="J105" s="31"/>
    </row>
    <row r="106" spans="1:10" ht="51">
      <c r="A106" s="78" t="s">
        <v>223</v>
      </c>
      <c r="B106" s="124"/>
      <c r="C106" s="112" t="s">
        <v>161</v>
      </c>
      <c r="D106" s="109" t="s">
        <v>44</v>
      </c>
      <c r="E106" s="109" t="s">
        <v>41</v>
      </c>
      <c r="F106" s="109"/>
      <c r="G106" s="110">
        <f>G107+G110</f>
        <v>2032.3999999999999</v>
      </c>
      <c r="H106" s="110">
        <f>H107+H110</f>
        <v>1016.2</v>
      </c>
      <c r="I106" s="110">
        <f>I107+I110</f>
        <v>0</v>
      </c>
      <c r="J106" s="31"/>
    </row>
    <row r="107" spans="1:10" ht="12.75">
      <c r="A107" s="114" t="s">
        <v>291</v>
      </c>
      <c r="B107" s="78"/>
      <c r="C107" s="112" t="s">
        <v>168</v>
      </c>
      <c r="D107" s="109" t="s">
        <v>44</v>
      </c>
      <c r="E107" s="109" t="s">
        <v>41</v>
      </c>
      <c r="F107" s="109"/>
      <c r="G107" s="110">
        <f aca="true" t="shared" si="10" ref="G107:I108">G108</f>
        <v>2032.3999999999999</v>
      </c>
      <c r="H107" s="110">
        <f t="shared" si="10"/>
        <v>1016.2</v>
      </c>
      <c r="I107" s="110">
        <f t="shared" si="10"/>
        <v>0</v>
      </c>
      <c r="J107" s="31"/>
    </row>
    <row r="108" spans="1:10" ht="25.5">
      <c r="A108" s="78" t="s">
        <v>293</v>
      </c>
      <c r="B108" s="78"/>
      <c r="C108" s="112" t="s">
        <v>292</v>
      </c>
      <c r="D108" s="109" t="s">
        <v>44</v>
      </c>
      <c r="E108" s="109" t="s">
        <v>41</v>
      </c>
      <c r="F108" s="109"/>
      <c r="G108" s="110">
        <f t="shared" si="10"/>
        <v>2032.3999999999999</v>
      </c>
      <c r="H108" s="110">
        <f t="shared" si="10"/>
        <v>1016.2</v>
      </c>
      <c r="I108" s="110">
        <f t="shared" si="10"/>
        <v>0</v>
      </c>
      <c r="J108" s="31"/>
    </row>
    <row r="109" spans="1:10" ht="25.5">
      <c r="A109" s="78" t="s">
        <v>75</v>
      </c>
      <c r="B109" s="124"/>
      <c r="C109" s="112" t="s">
        <v>292</v>
      </c>
      <c r="D109" s="109" t="s">
        <v>44</v>
      </c>
      <c r="E109" s="109" t="s">
        <v>41</v>
      </c>
      <c r="F109" s="109" t="s">
        <v>76</v>
      </c>
      <c r="G109" s="110">
        <f>6!G196</f>
        <v>2032.3999999999999</v>
      </c>
      <c r="H109" s="110">
        <f>6!H196</f>
        <v>1016.2</v>
      </c>
      <c r="I109" s="110">
        <f>6!I196</f>
        <v>0</v>
      </c>
      <c r="J109" s="31"/>
    </row>
    <row r="110" spans="1:10" ht="12.75" hidden="1">
      <c r="A110" s="78" t="s">
        <v>139</v>
      </c>
      <c r="B110" s="124"/>
      <c r="C110" s="150" t="s">
        <v>164</v>
      </c>
      <c r="D110" s="109" t="s">
        <v>44</v>
      </c>
      <c r="E110" s="109" t="s">
        <v>41</v>
      </c>
      <c r="F110" s="109"/>
      <c r="G110" s="110">
        <f aca="true" t="shared" si="11" ref="G110:I111">G111</f>
        <v>0</v>
      </c>
      <c r="H110" s="110">
        <f t="shared" si="11"/>
        <v>0</v>
      </c>
      <c r="I110" s="110">
        <f t="shared" si="11"/>
        <v>0</v>
      </c>
      <c r="J110" s="31"/>
    </row>
    <row r="111" spans="1:10" ht="12.75" hidden="1">
      <c r="A111" s="78" t="s">
        <v>159</v>
      </c>
      <c r="B111" s="124"/>
      <c r="C111" s="150" t="s">
        <v>165</v>
      </c>
      <c r="D111" s="109" t="s">
        <v>44</v>
      </c>
      <c r="E111" s="109" t="s">
        <v>41</v>
      </c>
      <c r="F111" s="109"/>
      <c r="G111" s="110">
        <f t="shared" si="11"/>
        <v>0</v>
      </c>
      <c r="H111" s="110">
        <f t="shared" si="11"/>
        <v>0</v>
      </c>
      <c r="I111" s="110">
        <f t="shared" si="11"/>
        <v>0</v>
      </c>
      <c r="J111" s="31"/>
    </row>
    <row r="112" spans="1:10" ht="25.5" hidden="1">
      <c r="A112" s="78" t="s">
        <v>75</v>
      </c>
      <c r="B112" s="124"/>
      <c r="C112" s="150" t="s">
        <v>165</v>
      </c>
      <c r="D112" s="109" t="s">
        <v>44</v>
      </c>
      <c r="E112" s="109" t="s">
        <v>41</v>
      </c>
      <c r="F112" s="109" t="s">
        <v>76</v>
      </c>
      <c r="G112" s="110">
        <f>6!G200</f>
        <v>0</v>
      </c>
      <c r="H112" s="110">
        <f>6!H200</f>
        <v>0</v>
      </c>
      <c r="I112" s="110">
        <f>6!I200</f>
        <v>0</v>
      </c>
      <c r="J112" s="31"/>
    </row>
    <row r="113" spans="1:12" ht="13.5">
      <c r="A113" s="93" t="s">
        <v>22</v>
      </c>
      <c r="B113" s="124"/>
      <c r="C113" s="149"/>
      <c r="D113" s="125" t="s">
        <v>44</v>
      </c>
      <c r="E113" s="125" t="s">
        <v>37</v>
      </c>
      <c r="F113" s="109"/>
      <c r="G113" s="110">
        <f aca="true" t="shared" si="12" ref="G113:I114">G114</f>
        <v>21710.6</v>
      </c>
      <c r="H113" s="110">
        <f t="shared" si="12"/>
        <v>9015.6</v>
      </c>
      <c r="I113" s="110">
        <f t="shared" si="12"/>
        <v>8696.3</v>
      </c>
      <c r="J113" s="91"/>
      <c r="K113" s="91"/>
      <c r="L113" s="91"/>
    </row>
    <row r="114" spans="1:12" ht="51">
      <c r="A114" s="78" t="s">
        <v>217</v>
      </c>
      <c r="B114" s="124"/>
      <c r="C114" s="150" t="s">
        <v>160</v>
      </c>
      <c r="D114" s="109" t="s">
        <v>44</v>
      </c>
      <c r="E114" s="109" t="s">
        <v>37</v>
      </c>
      <c r="F114" s="109"/>
      <c r="G114" s="110">
        <f>G115+G127+G130</f>
        <v>21710.6</v>
      </c>
      <c r="H114" s="110">
        <f t="shared" si="12"/>
        <v>9015.6</v>
      </c>
      <c r="I114" s="110">
        <f t="shared" si="12"/>
        <v>8696.3</v>
      </c>
      <c r="J114" s="91"/>
      <c r="K114" s="91"/>
      <c r="L114" s="91"/>
    </row>
    <row r="115" spans="1:10" ht="51">
      <c r="A115" s="78" t="s">
        <v>217</v>
      </c>
      <c r="B115" s="124"/>
      <c r="C115" s="150" t="s">
        <v>161</v>
      </c>
      <c r="D115" s="109" t="s">
        <v>44</v>
      </c>
      <c r="E115" s="109" t="s">
        <v>37</v>
      </c>
      <c r="F115" s="109"/>
      <c r="G115" s="110">
        <f>G118+G121+G123+G126</f>
        <v>16106.199999999999</v>
      </c>
      <c r="H115" s="110">
        <f>H118+H121+H123+H126</f>
        <v>9015.6</v>
      </c>
      <c r="I115" s="110">
        <f>I118+I121+I123+I126</f>
        <v>8696.3</v>
      </c>
      <c r="J115" s="31"/>
    </row>
    <row r="116" spans="1:10" ht="25.5">
      <c r="A116" s="78" t="s">
        <v>136</v>
      </c>
      <c r="B116" s="124"/>
      <c r="C116" s="150" t="s">
        <v>166</v>
      </c>
      <c r="D116" s="109" t="s">
        <v>44</v>
      </c>
      <c r="E116" s="109" t="s">
        <v>37</v>
      </c>
      <c r="F116" s="109"/>
      <c r="G116" s="110">
        <f aca="true" t="shared" si="13" ref="G116:I117">G117</f>
        <v>4197.299999999999</v>
      </c>
      <c r="H116" s="110">
        <f t="shared" si="13"/>
        <v>3650.2</v>
      </c>
      <c r="I116" s="110">
        <f t="shared" si="13"/>
        <v>3650.2</v>
      </c>
      <c r="J116" s="31"/>
    </row>
    <row r="117" spans="1:10" ht="12.75">
      <c r="A117" s="78" t="s">
        <v>68</v>
      </c>
      <c r="B117" s="124"/>
      <c r="C117" s="150" t="s">
        <v>167</v>
      </c>
      <c r="D117" s="109" t="s">
        <v>44</v>
      </c>
      <c r="E117" s="109" t="s">
        <v>37</v>
      </c>
      <c r="F117" s="109"/>
      <c r="G117" s="110">
        <f t="shared" si="13"/>
        <v>4197.299999999999</v>
      </c>
      <c r="H117" s="110">
        <f t="shared" si="13"/>
        <v>3650.2</v>
      </c>
      <c r="I117" s="110">
        <f t="shared" si="13"/>
        <v>3650.2</v>
      </c>
      <c r="J117" s="31"/>
    </row>
    <row r="118" spans="1:10" ht="25.5">
      <c r="A118" s="78" t="s">
        <v>75</v>
      </c>
      <c r="B118" s="78"/>
      <c r="C118" s="150" t="s">
        <v>167</v>
      </c>
      <c r="D118" s="109" t="s">
        <v>44</v>
      </c>
      <c r="E118" s="109" t="s">
        <v>37</v>
      </c>
      <c r="F118" s="109" t="s">
        <v>76</v>
      </c>
      <c r="G118" s="110">
        <f>6!G208</f>
        <v>4197.299999999999</v>
      </c>
      <c r="H118" s="110">
        <f>6!H208</f>
        <v>3650.2</v>
      </c>
      <c r="I118" s="110">
        <f>6!I208</f>
        <v>3650.2</v>
      </c>
      <c r="J118" s="31"/>
    </row>
    <row r="119" spans="1:10" ht="25.5">
      <c r="A119" s="78" t="s">
        <v>138</v>
      </c>
      <c r="B119" s="124"/>
      <c r="C119" s="150" t="s">
        <v>168</v>
      </c>
      <c r="D119" s="109" t="s">
        <v>44</v>
      </c>
      <c r="E119" s="109" t="s">
        <v>37</v>
      </c>
      <c r="F119" s="109"/>
      <c r="G119" s="110">
        <f>G120+G122</f>
        <v>11738.9</v>
      </c>
      <c r="H119" s="110">
        <f>H120+H122</f>
        <v>5195.400000000001</v>
      </c>
      <c r="I119" s="110">
        <f>I120+I122</f>
        <v>4876.1</v>
      </c>
      <c r="J119" s="31"/>
    </row>
    <row r="120" spans="1:10" ht="12.75">
      <c r="A120" s="78" t="s">
        <v>70</v>
      </c>
      <c r="B120" s="78"/>
      <c r="C120" s="150" t="s">
        <v>169</v>
      </c>
      <c r="D120" s="109" t="s">
        <v>44</v>
      </c>
      <c r="E120" s="109" t="s">
        <v>37</v>
      </c>
      <c r="F120" s="109"/>
      <c r="G120" s="110">
        <f>G121</f>
        <v>11738.9</v>
      </c>
      <c r="H120" s="110">
        <f>H121</f>
        <v>5195.400000000001</v>
      </c>
      <c r="I120" s="110">
        <f>I121</f>
        <v>4876.1</v>
      </c>
      <c r="J120" s="31"/>
    </row>
    <row r="121" spans="1:10" ht="25.5">
      <c r="A121" s="78" t="s">
        <v>75</v>
      </c>
      <c r="B121" s="78"/>
      <c r="C121" s="150" t="s">
        <v>169</v>
      </c>
      <c r="D121" s="109" t="s">
        <v>44</v>
      </c>
      <c r="E121" s="109" t="s">
        <v>37</v>
      </c>
      <c r="F121" s="109" t="s">
        <v>76</v>
      </c>
      <c r="G121" s="110">
        <f>6!G211</f>
        <v>11738.9</v>
      </c>
      <c r="H121" s="110">
        <f>6!H211</f>
        <v>5195.400000000001</v>
      </c>
      <c r="I121" s="110">
        <f>6!I211</f>
        <v>4876.1</v>
      </c>
      <c r="J121" s="31"/>
    </row>
    <row r="122" spans="1:10" ht="12.75">
      <c r="A122" s="78"/>
      <c r="B122" s="78"/>
      <c r="C122" s="150"/>
      <c r="D122" s="109"/>
      <c r="E122" s="109"/>
      <c r="F122" s="109"/>
      <c r="G122" s="110"/>
      <c r="H122" s="110"/>
      <c r="I122" s="110"/>
      <c r="J122" s="31"/>
    </row>
    <row r="123" spans="1:10" ht="12.75">
      <c r="A123" s="78"/>
      <c r="B123" s="78"/>
      <c r="C123" s="150"/>
      <c r="D123" s="109"/>
      <c r="E123" s="109"/>
      <c r="F123" s="109"/>
      <c r="G123" s="110"/>
      <c r="H123" s="110"/>
      <c r="I123" s="110"/>
      <c r="J123" s="31"/>
    </row>
    <row r="124" spans="1:10" ht="12.75">
      <c r="A124" s="78" t="s">
        <v>137</v>
      </c>
      <c r="B124" s="124"/>
      <c r="C124" s="150" t="s">
        <v>170</v>
      </c>
      <c r="D124" s="109" t="s">
        <v>44</v>
      </c>
      <c r="E124" s="109" t="s">
        <v>37</v>
      </c>
      <c r="F124" s="109"/>
      <c r="G124" s="110">
        <f aca="true" t="shared" si="14" ref="G124:I125">G125</f>
        <v>170</v>
      </c>
      <c r="H124" s="110">
        <f t="shared" si="14"/>
        <v>170</v>
      </c>
      <c r="I124" s="110">
        <f t="shared" si="14"/>
        <v>170</v>
      </c>
      <c r="J124" s="31"/>
    </row>
    <row r="125" spans="1:10" ht="12.75">
      <c r="A125" s="80" t="s">
        <v>69</v>
      </c>
      <c r="B125" s="78"/>
      <c r="C125" s="150" t="s">
        <v>171</v>
      </c>
      <c r="D125" s="109" t="s">
        <v>44</v>
      </c>
      <c r="E125" s="109" t="s">
        <v>37</v>
      </c>
      <c r="F125" s="109"/>
      <c r="G125" s="110">
        <f t="shared" si="14"/>
        <v>170</v>
      </c>
      <c r="H125" s="110">
        <f>6!H215</f>
        <v>170</v>
      </c>
      <c r="I125" s="110">
        <f>6!I215</f>
        <v>170</v>
      </c>
      <c r="J125" s="31"/>
    </row>
    <row r="126" spans="1:10" ht="25.5">
      <c r="A126" s="78" t="s">
        <v>75</v>
      </c>
      <c r="B126" s="124"/>
      <c r="C126" s="150" t="s">
        <v>171</v>
      </c>
      <c r="D126" s="109" t="s">
        <v>44</v>
      </c>
      <c r="E126" s="109" t="s">
        <v>37</v>
      </c>
      <c r="F126" s="109" t="s">
        <v>76</v>
      </c>
      <c r="G126" s="110">
        <f>6!G216</f>
        <v>170</v>
      </c>
      <c r="H126" s="110">
        <f>6!H216</f>
        <v>170</v>
      </c>
      <c r="I126" s="110">
        <f>6!I216</f>
        <v>170</v>
      </c>
      <c r="J126" s="31"/>
    </row>
    <row r="127" spans="1:10" ht="25.5">
      <c r="A127" s="78" t="s">
        <v>262</v>
      </c>
      <c r="B127" s="124"/>
      <c r="C127" s="150" t="s">
        <v>261</v>
      </c>
      <c r="D127" s="109" t="s">
        <v>44</v>
      </c>
      <c r="E127" s="109" t="s">
        <v>37</v>
      </c>
      <c r="F127" s="109"/>
      <c r="G127" s="110">
        <f>G128</f>
        <v>4896</v>
      </c>
      <c r="H127" s="110"/>
      <c r="I127" s="110"/>
      <c r="J127" s="31"/>
    </row>
    <row r="128" spans="1:10" ht="25.5">
      <c r="A128" s="78" t="s">
        <v>264</v>
      </c>
      <c r="B128" s="124"/>
      <c r="C128" s="150" t="s">
        <v>263</v>
      </c>
      <c r="D128" s="109" t="s">
        <v>44</v>
      </c>
      <c r="E128" s="109" t="s">
        <v>37</v>
      </c>
      <c r="F128" s="109"/>
      <c r="G128" s="110">
        <f>G129</f>
        <v>4896</v>
      </c>
      <c r="H128" s="110"/>
      <c r="I128" s="110"/>
      <c r="J128" s="31"/>
    </row>
    <row r="129" spans="1:10" ht="25.5">
      <c r="A129" s="78" t="s">
        <v>75</v>
      </c>
      <c r="B129" s="124"/>
      <c r="C129" s="150" t="s">
        <v>263</v>
      </c>
      <c r="D129" s="109" t="s">
        <v>44</v>
      </c>
      <c r="E129" s="109" t="s">
        <v>37</v>
      </c>
      <c r="F129" s="109" t="s">
        <v>76</v>
      </c>
      <c r="G129" s="110">
        <f>1096+3800</f>
        <v>4896</v>
      </c>
      <c r="H129" s="110"/>
      <c r="I129" s="110"/>
      <c r="J129" s="31"/>
    </row>
    <row r="130" spans="1:10" ht="12.75">
      <c r="A130" s="78" t="s">
        <v>266</v>
      </c>
      <c r="B130" s="124"/>
      <c r="C130" s="150" t="s">
        <v>265</v>
      </c>
      <c r="D130" s="109" t="s">
        <v>44</v>
      </c>
      <c r="E130" s="109" t="s">
        <v>37</v>
      </c>
      <c r="F130" s="109"/>
      <c r="G130" s="110">
        <f>G131</f>
        <v>708.4</v>
      </c>
      <c r="H130" s="110"/>
      <c r="I130" s="110"/>
      <c r="J130" s="31"/>
    </row>
    <row r="131" spans="1:10" ht="12.75">
      <c r="A131" s="78" t="s">
        <v>267</v>
      </c>
      <c r="B131" s="124"/>
      <c r="C131" s="150" t="s">
        <v>268</v>
      </c>
      <c r="D131" s="109" t="s">
        <v>44</v>
      </c>
      <c r="E131" s="109" t="s">
        <v>37</v>
      </c>
      <c r="F131" s="109"/>
      <c r="G131" s="110">
        <f>G132</f>
        <v>708.4</v>
      </c>
      <c r="H131" s="110"/>
      <c r="I131" s="110"/>
      <c r="J131" s="31"/>
    </row>
    <row r="132" spans="1:10" ht="27" customHeight="1">
      <c r="A132" s="78" t="s">
        <v>75</v>
      </c>
      <c r="B132" s="124"/>
      <c r="C132" s="150" t="s">
        <v>268</v>
      </c>
      <c r="D132" s="109" t="s">
        <v>44</v>
      </c>
      <c r="E132" s="109" t="s">
        <v>37</v>
      </c>
      <c r="F132" s="109" t="s">
        <v>76</v>
      </c>
      <c r="G132" s="110">
        <v>708.4</v>
      </c>
      <c r="H132" s="110"/>
      <c r="I132" s="110"/>
      <c r="J132" s="31"/>
    </row>
    <row r="133" spans="1:10" ht="27" customHeight="1">
      <c r="A133" s="76" t="s">
        <v>216</v>
      </c>
      <c r="B133" s="124"/>
      <c r="C133" s="150"/>
      <c r="D133" s="94" t="s">
        <v>44</v>
      </c>
      <c r="E133" s="94" t="s">
        <v>44</v>
      </c>
      <c r="F133" s="109"/>
      <c r="G133" s="110">
        <f>G134</f>
        <v>65</v>
      </c>
      <c r="H133" s="110">
        <f>H134</f>
        <v>65</v>
      </c>
      <c r="I133" s="110">
        <f>I134</f>
        <v>65</v>
      </c>
      <c r="J133" s="31"/>
    </row>
    <row r="134" spans="1:10" ht="21" customHeight="1">
      <c r="A134" s="81" t="s">
        <v>272</v>
      </c>
      <c r="B134" s="124"/>
      <c r="C134" s="150" t="s">
        <v>274</v>
      </c>
      <c r="D134" s="109" t="s">
        <v>44</v>
      </c>
      <c r="E134" s="109" t="s">
        <v>44</v>
      </c>
      <c r="F134" s="109"/>
      <c r="G134" s="110">
        <f>SUM(G135)</f>
        <v>65</v>
      </c>
      <c r="H134" s="110">
        <f>SUM(H135)</f>
        <v>65</v>
      </c>
      <c r="I134" s="110">
        <f>SUM(I135)</f>
        <v>65</v>
      </c>
      <c r="J134" s="31"/>
    </row>
    <row r="135" spans="1:10" ht="31.5" customHeight="1">
      <c r="A135" s="80" t="s">
        <v>275</v>
      </c>
      <c r="B135" s="124"/>
      <c r="C135" s="150" t="s">
        <v>276</v>
      </c>
      <c r="D135" s="109" t="s">
        <v>44</v>
      </c>
      <c r="E135" s="109" t="s">
        <v>44</v>
      </c>
      <c r="F135" s="109"/>
      <c r="G135" s="110">
        <f>SUM(G137)</f>
        <v>65</v>
      </c>
      <c r="H135" s="110">
        <f>SUM(H137)</f>
        <v>65</v>
      </c>
      <c r="I135" s="110">
        <f>SUM(I137)</f>
        <v>65</v>
      </c>
      <c r="J135" s="31"/>
    </row>
    <row r="136" spans="1:10" ht="29.25" customHeight="1">
      <c r="A136" s="78" t="s">
        <v>126</v>
      </c>
      <c r="B136" s="124"/>
      <c r="C136" s="150" t="s">
        <v>277</v>
      </c>
      <c r="D136" s="109" t="s">
        <v>44</v>
      </c>
      <c r="E136" s="109" t="s">
        <v>44</v>
      </c>
      <c r="F136" s="109"/>
      <c r="G136" s="110">
        <f>G137</f>
        <v>65</v>
      </c>
      <c r="H136" s="110">
        <f>H137</f>
        <v>65</v>
      </c>
      <c r="I136" s="110">
        <f>I137</f>
        <v>65</v>
      </c>
      <c r="J136" s="31"/>
    </row>
    <row r="137" spans="1:10" ht="26.25" customHeight="1">
      <c r="A137" s="79" t="s">
        <v>127</v>
      </c>
      <c r="B137" s="124"/>
      <c r="C137" s="150" t="s">
        <v>277</v>
      </c>
      <c r="D137" s="109" t="s">
        <v>44</v>
      </c>
      <c r="E137" s="109" t="s">
        <v>44</v>
      </c>
      <c r="F137" s="109" t="s">
        <v>278</v>
      </c>
      <c r="G137" s="110">
        <v>65</v>
      </c>
      <c r="H137" s="110">
        <v>65</v>
      </c>
      <c r="I137" s="110">
        <v>65</v>
      </c>
      <c r="J137" s="31"/>
    </row>
    <row r="138" spans="1:10" ht="38.25">
      <c r="A138" s="76" t="s">
        <v>219</v>
      </c>
      <c r="B138" s="76"/>
      <c r="C138" s="155" t="s">
        <v>247</v>
      </c>
      <c r="D138" s="120" t="s">
        <v>38</v>
      </c>
      <c r="E138" s="120" t="s">
        <v>42</v>
      </c>
      <c r="F138" s="94"/>
      <c r="G138" s="123">
        <f>G139</f>
        <v>1190.2</v>
      </c>
      <c r="H138" s="96"/>
      <c r="I138" s="96"/>
      <c r="J138" s="31"/>
    </row>
    <row r="139" spans="1:10" ht="38.25">
      <c r="A139" s="78" t="s">
        <v>219</v>
      </c>
      <c r="B139" s="78"/>
      <c r="C139" s="151" t="s">
        <v>218</v>
      </c>
      <c r="D139" s="115" t="s">
        <v>38</v>
      </c>
      <c r="E139" s="115" t="s">
        <v>42</v>
      </c>
      <c r="F139" s="109"/>
      <c r="G139" s="121">
        <f>G140</f>
        <v>1190.2</v>
      </c>
      <c r="H139" s="110"/>
      <c r="I139" s="110"/>
      <c r="J139" s="31"/>
    </row>
    <row r="140" spans="1:10" ht="25.5">
      <c r="A140" s="81" t="s">
        <v>248</v>
      </c>
      <c r="B140" s="78"/>
      <c r="C140" s="151" t="s">
        <v>245</v>
      </c>
      <c r="D140" s="115" t="s">
        <v>38</v>
      </c>
      <c r="E140" s="115" t="s">
        <v>42</v>
      </c>
      <c r="F140" s="109"/>
      <c r="G140" s="121">
        <f>G141</f>
        <v>1190.2</v>
      </c>
      <c r="H140" s="110"/>
      <c r="I140" s="110"/>
      <c r="J140" s="31"/>
    </row>
    <row r="141" spans="1:10" ht="76.5">
      <c r="A141" s="78" t="s">
        <v>235</v>
      </c>
      <c r="B141" s="78"/>
      <c r="C141" s="151" t="s">
        <v>244</v>
      </c>
      <c r="D141" s="115" t="s">
        <v>38</v>
      </c>
      <c r="E141" s="115" t="s">
        <v>42</v>
      </c>
      <c r="F141" s="109"/>
      <c r="G141" s="121">
        <f>G142</f>
        <v>1190.2</v>
      </c>
      <c r="H141" s="110"/>
      <c r="I141" s="110"/>
      <c r="J141" s="31"/>
    </row>
    <row r="142" spans="1:10" ht="25.5">
      <c r="A142" s="78" t="s">
        <v>75</v>
      </c>
      <c r="B142" s="78"/>
      <c r="C142" s="151" t="s">
        <v>244</v>
      </c>
      <c r="D142" s="115" t="s">
        <v>38</v>
      </c>
      <c r="E142" s="115" t="s">
        <v>42</v>
      </c>
      <c r="F142" s="109" t="s">
        <v>76</v>
      </c>
      <c r="G142" s="121">
        <f>6!G146</f>
        <v>1190.2</v>
      </c>
      <c r="H142" s="110"/>
      <c r="I142" s="110"/>
      <c r="J142" s="31"/>
    </row>
    <row r="143" spans="1:10" ht="38.25">
      <c r="A143" s="83" t="s">
        <v>207</v>
      </c>
      <c r="B143" s="76"/>
      <c r="C143" s="157" t="s">
        <v>221</v>
      </c>
      <c r="D143" s="120" t="s">
        <v>38</v>
      </c>
      <c r="E143" s="120" t="s">
        <v>42</v>
      </c>
      <c r="F143" s="94"/>
      <c r="G143" s="123">
        <f>G144</f>
        <v>1200</v>
      </c>
      <c r="H143" s="110"/>
      <c r="I143" s="110"/>
      <c r="J143" s="31"/>
    </row>
    <row r="144" spans="1:10" ht="30.75" customHeight="1">
      <c r="A144" s="80" t="s">
        <v>207</v>
      </c>
      <c r="B144" s="78"/>
      <c r="C144" s="150" t="s">
        <v>208</v>
      </c>
      <c r="D144" s="115" t="s">
        <v>38</v>
      </c>
      <c r="E144" s="115" t="s">
        <v>42</v>
      </c>
      <c r="F144" s="109"/>
      <c r="G144" s="121">
        <f>G145</f>
        <v>1200</v>
      </c>
      <c r="H144" s="110"/>
      <c r="I144" s="110"/>
      <c r="J144" s="31"/>
    </row>
    <row r="145" spans="1:10" ht="12.75">
      <c r="A145" s="78" t="s">
        <v>246</v>
      </c>
      <c r="B145" s="78"/>
      <c r="C145" s="150" t="s">
        <v>249</v>
      </c>
      <c r="D145" s="115" t="s">
        <v>38</v>
      </c>
      <c r="E145" s="115" t="s">
        <v>42</v>
      </c>
      <c r="F145" s="109"/>
      <c r="G145" s="121">
        <f>G146</f>
        <v>1200</v>
      </c>
      <c r="H145" s="110"/>
      <c r="I145" s="110"/>
      <c r="J145" s="31"/>
    </row>
    <row r="146" spans="1:10" ht="76.5">
      <c r="A146" s="78" t="s">
        <v>235</v>
      </c>
      <c r="B146" s="78"/>
      <c r="C146" s="151" t="s">
        <v>250</v>
      </c>
      <c r="D146" s="115" t="s">
        <v>38</v>
      </c>
      <c r="E146" s="115" t="s">
        <v>42</v>
      </c>
      <c r="F146" s="109"/>
      <c r="G146" s="121">
        <f>G147</f>
        <v>1200</v>
      </c>
      <c r="H146" s="110"/>
      <c r="I146" s="110"/>
      <c r="J146" s="31"/>
    </row>
    <row r="147" spans="1:10" ht="25.5">
      <c r="A147" s="78" t="s">
        <v>75</v>
      </c>
      <c r="B147" s="78"/>
      <c r="C147" s="151" t="s">
        <v>250</v>
      </c>
      <c r="D147" s="115" t="s">
        <v>38</v>
      </c>
      <c r="E147" s="115" t="s">
        <v>42</v>
      </c>
      <c r="F147" s="109" t="s">
        <v>76</v>
      </c>
      <c r="G147" s="121">
        <f>6!G151</f>
        <v>1200</v>
      </c>
      <c r="H147" s="110"/>
      <c r="I147" s="110"/>
      <c r="J147" s="31"/>
    </row>
    <row r="148" spans="1:10" ht="38.25">
      <c r="A148" s="76" t="s">
        <v>253</v>
      </c>
      <c r="B148" s="76"/>
      <c r="C148" s="157" t="s">
        <v>254</v>
      </c>
      <c r="D148" s="120" t="s">
        <v>44</v>
      </c>
      <c r="E148" s="120" t="s">
        <v>35</v>
      </c>
      <c r="F148" s="94"/>
      <c r="G148" s="123">
        <f>G149</f>
        <v>2186.3999999999996</v>
      </c>
      <c r="H148" s="96"/>
      <c r="I148" s="96"/>
      <c r="J148" s="31"/>
    </row>
    <row r="149" spans="1:10" ht="38.25">
      <c r="A149" s="78" t="s">
        <v>255</v>
      </c>
      <c r="B149" s="78"/>
      <c r="C149" s="150" t="s">
        <v>256</v>
      </c>
      <c r="D149" s="115" t="s">
        <v>44</v>
      </c>
      <c r="E149" s="115" t="s">
        <v>35</v>
      </c>
      <c r="F149" s="109"/>
      <c r="G149" s="121">
        <f>G154+G150+G152</f>
        <v>2186.3999999999996</v>
      </c>
      <c r="H149" s="110"/>
      <c r="I149" s="110"/>
      <c r="J149" s="31"/>
    </row>
    <row r="150" spans="1:10" ht="25.5">
      <c r="A150" s="78" t="s">
        <v>303</v>
      </c>
      <c r="B150" s="78"/>
      <c r="C150" s="112" t="s">
        <v>304</v>
      </c>
      <c r="D150" s="115" t="s">
        <v>44</v>
      </c>
      <c r="E150" s="115" t="s">
        <v>35</v>
      </c>
      <c r="F150" s="109"/>
      <c r="G150" s="110">
        <f>G151</f>
        <v>1178.5</v>
      </c>
      <c r="H150" s="110"/>
      <c r="I150" s="110"/>
      <c r="J150" s="31"/>
    </row>
    <row r="151" spans="1:10" ht="12.75">
      <c r="A151" s="81" t="s">
        <v>74</v>
      </c>
      <c r="B151" s="78"/>
      <c r="C151" s="112" t="s">
        <v>304</v>
      </c>
      <c r="D151" s="115" t="s">
        <v>44</v>
      </c>
      <c r="E151" s="115" t="s">
        <v>35</v>
      </c>
      <c r="F151" s="109" t="s">
        <v>183</v>
      </c>
      <c r="G151" s="110">
        <v>1178.5</v>
      </c>
      <c r="H151" s="110"/>
      <c r="I151" s="110"/>
      <c r="J151" s="31"/>
    </row>
    <row r="152" spans="1:10" ht="12.75">
      <c r="A152" s="78" t="s">
        <v>305</v>
      </c>
      <c r="B152" s="78"/>
      <c r="C152" s="112" t="s">
        <v>306</v>
      </c>
      <c r="D152" s="115" t="s">
        <v>44</v>
      </c>
      <c r="E152" s="115" t="s">
        <v>35</v>
      </c>
      <c r="F152" s="109"/>
      <c r="G152" s="110">
        <f>G153</f>
        <v>743.8</v>
      </c>
      <c r="H152" s="110"/>
      <c r="I152" s="110"/>
      <c r="J152" s="31"/>
    </row>
    <row r="153" spans="1:10" ht="12.75">
      <c r="A153" s="81" t="s">
        <v>74</v>
      </c>
      <c r="B153" s="78"/>
      <c r="C153" s="112" t="s">
        <v>306</v>
      </c>
      <c r="D153" s="115" t="s">
        <v>44</v>
      </c>
      <c r="E153" s="115" t="s">
        <v>35</v>
      </c>
      <c r="F153" s="109" t="s">
        <v>183</v>
      </c>
      <c r="G153" s="110">
        <v>743.8</v>
      </c>
      <c r="H153" s="110"/>
      <c r="I153" s="110"/>
      <c r="J153" s="31"/>
    </row>
    <row r="154" spans="1:10" ht="25.5">
      <c r="A154" s="78" t="s">
        <v>257</v>
      </c>
      <c r="B154" s="78"/>
      <c r="C154" s="150" t="s">
        <v>258</v>
      </c>
      <c r="D154" s="115" t="s">
        <v>44</v>
      </c>
      <c r="E154" s="115" t="s">
        <v>35</v>
      </c>
      <c r="F154" s="109"/>
      <c r="G154" s="121">
        <f>G155</f>
        <v>264.1</v>
      </c>
      <c r="H154" s="110"/>
      <c r="I154" s="110"/>
      <c r="J154" s="31"/>
    </row>
    <row r="155" spans="1:10" ht="12.75">
      <c r="A155" s="78" t="s">
        <v>259</v>
      </c>
      <c r="B155" s="78"/>
      <c r="C155" s="150" t="s">
        <v>258</v>
      </c>
      <c r="D155" s="115" t="s">
        <v>44</v>
      </c>
      <c r="E155" s="115" t="s">
        <v>35</v>
      </c>
      <c r="F155" s="109" t="s">
        <v>260</v>
      </c>
      <c r="G155" s="121">
        <f>6!G191</f>
        <v>264.1</v>
      </c>
      <c r="H155" s="110"/>
      <c r="I155" s="110"/>
      <c r="J155" s="31"/>
    </row>
    <row r="156" spans="1:10" ht="12.75" hidden="1">
      <c r="A156" s="78"/>
      <c r="B156" s="78"/>
      <c r="C156" s="151"/>
      <c r="D156" s="115"/>
      <c r="E156" s="115"/>
      <c r="F156" s="109"/>
      <c r="G156" s="121"/>
      <c r="H156" s="110"/>
      <c r="I156" s="110"/>
      <c r="J156" s="31"/>
    </row>
    <row r="157" spans="1:10" ht="12.75" hidden="1">
      <c r="A157" s="78"/>
      <c r="B157" s="78"/>
      <c r="C157" s="151"/>
      <c r="D157" s="115"/>
      <c r="E157" s="115"/>
      <c r="F157" s="109"/>
      <c r="G157" s="121"/>
      <c r="H157" s="110"/>
      <c r="I157" s="110"/>
      <c r="J157" s="31"/>
    </row>
    <row r="158" spans="1:10" ht="12.75" hidden="1">
      <c r="A158" s="78"/>
      <c r="B158" s="78"/>
      <c r="C158" s="151"/>
      <c r="D158" s="115"/>
      <c r="E158" s="115"/>
      <c r="F158" s="109"/>
      <c r="G158" s="121"/>
      <c r="H158" s="110"/>
      <c r="I158" s="110"/>
      <c r="J158" s="31"/>
    </row>
    <row r="159" spans="1:10" ht="12.75" hidden="1">
      <c r="A159" s="78"/>
      <c r="B159" s="78"/>
      <c r="C159" s="151"/>
      <c r="D159" s="115"/>
      <c r="E159" s="115"/>
      <c r="F159" s="109"/>
      <c r="G159" s="121"/>
      <c r="H159" s="110"/>
      <c r="I159" s="110"/>
      <c r="J159" s="31"/>
    </row>
    <row r="160" spans="1:10" ht="14.25">
      <c r="A160" s="76" t="s">
        <v>222</v>
      </c>
      <c r="B160" s="78"/>
      <c r="C160" s="151"/>
      <c r="D160" s="109"/>
      <c r="E160" s="109"/>
      <c r="F160" s="109"/>
      <c r="G160" s="187">
        <f>G161+G220+G261+G304+G311+G270+G242+G254+G248+G227+G297</f>
        <v>29137.8</v>
      </c>
      <c r="H160" s="187">
        <f>H161+H220+H261+H304+H311+H270+H242-0.06</f>
        <v>16154.01</v>
      </c>
      <c r="I160" s="187">
        <f>I161+I220+I261+I304+I311+I270+I242</f>
        <v>16221.23</v>
      </c>
      <c r="J160" s="31"/>
    </row>
    <row r="161" spans="1:11" ht="13.5">
      <c r="A161" s="76" t="s">
        <v>16</v>
      </c>
      <c r="B161" s="95">
        <v>911</v>
      </c>
      <c r="C161" s="158" t="s">
        <v>15</v>
      </c>
      <c r="D161" s="94" t="s">
        <v>35</v>
      </c>
      <c r="E161" s="94" t="s">
        <v>36</v>
      </c>
      <c r="F161" s="95" t="s">
        <v>15</v>
      </c>
      <c r="G161" s="96">
        <f>G162+G169+G181+G193+G187</f>
        <v>17073.899999999998</v>
      </c>
      <c r="H161" s="96">
        <f>H162+H169+H181+H193+H187</f>
        <v>14209.47</v>
      </c>
      <c r="I161" s="96">
        <f>I162+I169+I181+I193+I187</f>
        <v>14276.63</v>
      </c>
      <c r="J161" s="35"/>
      <c r="K161" s="35"/>
    </row>
    <row r="162" spans="1:9" ht="38.25">
      <c r="A162" s="76" t="s">
        <v>189</v>
      </c>
      <c r="B162" s="77"/>
      <c r="C162" s="159"/>
      <c r="D162" s="107" t="s">
        <v>35</v>
      </c>
      <c r="E162" s="107" t="s">
        <v>37</v>
      </c>
      <c r="F162" s="107"/>
      <c r="G162" s="126">
        <f aca="true" t="shared" si="15" ref="G162:I163">G163</f>
        <v>334.1</v>
      </c>
      <c r="H162" s="126">
        <f t="shared" si="15"/>
        <v>334.1</v>
      </c>
      <c r="I162" s="126">
        <f t="shared" si="15"/>
        <v>334.1</v>
      </c>
    </row>
    <row r="163" spans="1:9" ht="15">
      <c r="A163" s="78" t="s">
        <v>144</v>
      </c>
      <c r="B163" s="77"/>
      <c r="C163" s="149" t="s">
        <v>81</v>
      </c>
      <c r="D163" s="109" t="s">
        <v>35</v>
      </c>
      <c r="E163" s="109" t="s">
        <v>37</v>
      </c>
      <c r="F163" s="107"/>
      <c r="G163" s="127">
        <f t="shared" si="15"/>
        <v>334.1</v>
      </c>
      <c r="H163" s="127">
        <f t="shared" si="15"/>
        <v>334.1</v>
      </c>
      <c r="I163" s="127">
        <f t="shared" si="15"/>
        <v>334.1</v>
      </c>
    </row>
    <row r="164" spans="1:9" ht="25.5">
      <c r="A164" s="78" t="s">
        <v>53</v>
      </c>
      <c r="B164" s="78"/>
      <c r="C164" s="149" t="s">
        <v>78</v>
      </c>
      <c r="D164" s="109" t="s">
        <v>35</v>
      </c>
      <c r="E164" s="109" t="s">
        <v>37</v>
      </c>
      <c r="F164" s="109"/>
      <c r="G164" s="110">
        <f>G165+G167</f>
        <v>334.1</v>
      </c>
      <c r="H164" s="110">
        <f>H165+H167</f>
        <v>334.1</v>
      </c>
      <c r="I164" s="110">
        <f>I165+I167</f>
        <v>334.1</v>
      </c>
    </row>
    <row r="165" spans="1:9" ht="12.75">
      <c r="A165" s="79" t="s">
        <v>146</v>
      </c>
      <c r="B165" s="78"/>
      <c r="C165" s="149" t="s">
        <v>145</v>
      </c>
      <c r="D165" s="109" t="s">
        <v>35</v>
      </c>
      <c r="E165" s="109" t="s">
        <v>37</v>
      </c>
      <c r="F165" s="109"/>
      <c r="G165" s="110">
        <f>G166</f>
        <v>182.3</v>
      </c>
      <c r="H165" s="110">
        <f>H166</f>
        <v>182.3</v>
      </c>
      <c r="I165" s="110">
        <f>I166</f>
        <v>182.3</v>
      </c>
    </row>
    <row r="166" spans="1:9" ht="25.5">
      <c r="A166" s="78" t="s">
        <v>75</v>
      </c>
      <c r="B166" s="78"/>
      <c r="C166" s="149" t="s">
        <v>79</v>
      </c>
      <c r="D166" s="109" t="s">
        <v>35</v>
      </c>
      <c r="E166" s="109" t="s">
        <v>37</v>
      </c>
      <c r="F166" s="109" t="s">
        <v>76</v>
      </c>
      <c r="G166" s="110">
        <f>6!G18</f>
        <v>182.3</v>
      </c>
      <c r="H166" s="110">
        <f>6!H18</f>
        <v>182.3</v>
      </c>
      <c r="I166" s="110">
        <f>6!I18</f>
        <v>182.3</v>
      </c>
    </row>
    <row r="167" spans="1:9" ht="27" customHeight="1">
      <c r="A167" s="78" t="s">
        <v>54</v>
      </c>
      <c r="B167" s="78"/>
      <c r="C167" s="149" t="s">
        <v>80</v>
      </c>
      <c r="D167" s="109" t="s">
        <v>35</v>
      </c>
      <c r="E167" s="109" t="s">
        <v>37</v>
      </c>
      <c r="F167" s="114"/>
      <c r="G167" s="110">
        <f>G168</f>
        <v>151.8</v>
      </c>
      <c r="H167" s="110">
        <f>H168</f>
        <v>151.8</v>
      </c>
      <c r="I167" s="110">
        <f>I168</f>
        <v>151.8</v>
      </c>
    </row>
    <row r="168" spans="1:9" ht="12.75">
      <c r="A168" s="78" t="s">
        <v>55</v>
      </c>
      <c r="B168" s="78"/>
      <c r="C168" s="149" t="s">
        <v>80</v>
      </c>
      <c r="D168" s="109" t="s">
        <v>35</v>
      </c>
      <c r="E168" s="109" t="s">
        <v>37</v>
      </c>
      <c r="F168" s="109" t="s">
        <v>56</v>
      </c>
      <c r="G168" s="110">
        <f>6!G20</f>
        <v>151.8</v>
      </c>
      <c r="H168" s="110">
        <f>6!H20</f>
        <v>151.8</v>
      </c>
      <c r="I168" s="110">
        <f>6!I20</f>
        <v>151.8</v>
      </c>
    </row>
    <row r="169" spans="1:11" ht="39" customHeight="1">
      <c r="A169" s="76" t="s">
        <v>17</v>
      </c>
      <c r="B169" s="78"/>
      <c r="C169" s="160" t="s">
        <v>15</v>
      </c>
      <c r="D169" s="107" t="s">
        <v>35</v>
      </c>
      <c r="E169" s="107" t="s">
        <v>38</v>
      </c>
      <c r="F169" s="113" t="s">
        <v>15</v>
      </c>
      <c r="G169" s="108">
        <f>G170+G175</f>
        <v>13587.699999999999</v>
      </c>
      <c r="H169" s="108">
        <f>H170+H175</f>
        <v>12637.47</v>
      </c>
      <c r="I169" s="108">
        <f>I170+I175</f>
        <v>12690.699999999999</v>
      </c>
      <c r="J169" s="92"/>
      <c r="K169" s="92"/>
    </row>
    <row r="170" spans="1:9" ht="12.75">
      <c r="A170" s="80" t="s">
        <v>72</v>
      </c>
      <c r="B170" s="78"/>
      <c r="C170" s="149" t="s">
        <v>81</v>
      </c>
      <c r="D170" s="109" t="s">
        <v>35</v>
      </c>
      <c r="E170" s="109" t="s">
        <v>38</v>
      </c>
      <c r="F170" s="114" t="s">
        <v>15</v>
      </c>
      <c r="G170" s="128">
        <f aca="true" t="shared" si="16" ref="G170:I173">G171</f>
        <v>1951.4</v>
      </c>
      <c r="H170" s="128">
        <f t="shared" si="16"/>
        <v>1951.4</v>
      </c>
      <c r="I170" s="128">
        <f t="shared" si="16"/>
        <v>1951.4</v>
      </c>
    </row>
    <row r="171" spans="1:9" ht="12.75">
      <c r="A171" s="78" t="s">
        <v>57</v>
      </c>
      <c r="B171" s="78"/>
      <c r="C171" s="149" t="s">
        <v>83</v>
      </c>
      <c r="D171" s="109" t="s">
        <v>35</v>
      </c>
      <c r="E171" s="109" t="s">
        <v>38</v>
      </c>
      <c r="F171" s="114" t="s">
        <v>15</v>
      </c>
      <c r="G171" s="128">
        <f t="shared" si="16"/>
        <v>1951.4</v>
      </c>
      <c r="H171" s="128">
        <f t="shared" si="16"/>
        <v>1951.4</v>
      </c>
      <c r="I171" s="128">
        <f t="shared" si="16"/>
        <v>1951.4</v>
      </c>
    </row>
    <row r="172" spans="1:9" ht="12.75">
      <c r="A172" s="79" t="s">
        <v>146</v>
      </c>
      <c r="B172" s="78"/>
      <c r="C172" s="149" t="s">
        <v>147</v>
      </c>
      <c r="D172" s="109" t="s">
        <v>35</v>
      </c>
      <c r="E172" s="109" t="s">
        <v>38</v>
      </c>
      <c r="F172" s="114"/>
      <c r="G172" s="128">
        <f t="shared" si="16"/>
        <v>1951.4</v>
      </c>
      <c r="H172" s="128">
        <f t="shared" si="16"/>
        <v>1951.4</v>
      </c>
      <c r="I172" s="128">
        <f t="shared" si="16"/>
        <v>1951.4</v>
      </c>
    </row>
    <row r="173" spans="1:9" ht="25.5">
      <c r="A173" s="80" t="s">
        <v>59</v>
      </c>
      <c r="B173" s="78"/>
      <c r="C173" s="161" t="s">
        <v>82</v>
      </c>
      <c r="D173" s="129" t="s">
        <v>35</v>
      </c>
      <c r="E173" s="129" t="s">
        <v>38</v>
      </c>
      <c r="F173" s="130"/>
      <c r="G173" s="128">
        <f t="shared" si="16"/>
        <v>1951.4</v>
      </c>
      <c r="H173" s="128">
        <f t="shared" si="16"/>
        <v>1951.4</v>
      </c>
      <c r="I173" s="128">
        <f t="shared" si="16"/>
        <v>1951.4</v>
      </c>
    </row>
    <row r="174" spans="1:9" ht="26.25" customHeight="1">
      <c r="A174" s="79" t="s">
        <v>190</v>
      </c>
      <c r="B174" s="78"/>
      <c r="C174" s="149" t="s">
        <v>82</v>
      </c>
      <c r="D174" s="109" t="s">
        <v>35</v>
      </c>
      <c r="E174" s="109" t="s">
        <v>38</v>
      </c>
      <c r="F174" s="114">
        <v>120</v>
      </c>
      <c r="G174" s="110">
        <f>6!G26</f>
        <v>1951.4</v>
      </c>
      <c r="H174" s="110">
        <f>6!H26</f>
        <v>1951.4</v>
      </c>
      <c r="I174" s="110">
        <f>6!I26</f>
        <v>1951.4</v>
      </c>
    </row>
    <row r="175" spans="1:9" ht="25.5">
      <c r="A175" s="80" t="s">
        <v>58</v>
      </c>
      <c r="B175" s="131"/>
      <c r="C175" s="151" t="s">
        <v>78</v>
      </c>
      <c r="D175" s="132" t="s">
        <v>35</v>
      </c>
      <c r="E175" s="132" t="s">
        <v>38</v>
      </c>
      <c r="F175" s="111"/>
      <c r="G175" s="133">
        <f>G176+G178</f>
        <v>11636.3</v>
      </c>
      <c r="H175" s="133">
        <f>H176+H178</f>
        <v>10686.07</v>
      </c>
      <c r="I175" s="133">
        <f>I176+I178</f>
        <v>10739.3</v>
      </c>
    </row>
    <row r="176" spans="1:9" ht="25.5">
      <c r="A176" s="80" t="s">
        <v>59</v>
      </c>
      <c r="B176" s="131"/>
      <c r="C176" s="162" t="s">
        <v>84</v>
      </c>
      <c r="D176" s="135" t="s">
        <v>35</v>
      </c>
      <c r="E176" s="135" t="s">
        <v>38</v>
      </c>
      <c r="F176" s="134" t="s">
        <v>15</v>
      </c>
      <c r="G176" s="136">
        <f>G177</f>
        <v>8172.5</v>
      </c>
      <c r="H176" s="136">
        <f>H177</f>
        <v>8172.5</v>
      </c>
      <c r="I176" s="136">
        <f>I177</f>
        <v>8172.5</v>
      </c>
    </row>
    <row r="177" spans="1:9" ht="25.5">
      <c r="A177" s="79" t="s">
        <v>77</v>
      </c>
      <c r="B177" s="131"/>
      <c r="C177" s="151" t="s">
        <v>84</v>
      </c>
      <c r="D177" s="115" t="s">
        <v>35</v>
      </c>
      <c r="E177" s="115" t="s">
        <v>38</v>
      </c>
      <c r="F177" s="112">
        <v>120</v>
      </c>
      <c r="G177" s="110">
        <f>6!G29</f>
        <v>8172.5</v>
      </c>
      <c r="H177" s="110">
        <f>6!H29</f>
        <v>8172.5</v>
      </c>
      <c r="I177" s="110">
        <f>6!I29</f>
        <v>8172.5</v>
      </c>
    </row>
    <row r="178" spans="1:9" ht="25.5">
      <c r="A178" s="79" t="s">
        <v>188</v>
      </c>
      <c r="B178" s="131"/>
      <c r="C178" s="163" t="s">
        <v>79</v>
      </c>
      <c r="D178" s="137" t="s">
        <v>35</v>
      </c>
      <c r="E178" s="137" t="s">
        <v>38</v>
      </c>
      <c r="F178" s="138"/>
      <c r="G178" s="139">
        <f>G179+G180</f>
        <v>3463.8</v>
      </c>
      <c r="H178" s="139">
        <f>H179+H180</f>
        <v>2513.57</v>
      </c>
      <c r="I178" s="139">
        <f>I179+I180</f>
        <v>2566.7999999999997</v>
      </c>
    </row>
    <row r="179" spans="1:9" ht="25.5">
      <c r="A179" s="78" t="s">
        <v>75</v>
      </c>
      <c r="B179" s="131"/>
      <c r="C179" s="151" t="s">
        <v>79</v>
      </c>
      <c r="D179" s="115" t="s">
        <v>35</v>
      </c>
      <c r="E179" s="115" t="s">
        <v>38</v>
      </c>
      <c r="F179" s="115" t="s">
        <v>76</v>
      </c>
      <c r="G179" s="121">
        <f>6!G31</f>
        <v>3461.3</v>
      </c>
      <c r="H179" s="121">
        <f>6!H31+0.07</f>
        <v>2513.57</v>
      </c>
      <c r="I179" s="121">
        <f>6!I31</f>
        <v>2566.7999999999997</v>
      </c>
    </row>
    <row r="180" spans="1:9" ht="12.75">
      <c r="A180" s="81" t="s">
        <v>74</v>
      </c>
      <c r="B180" s="131"/>
      <c r="C180" s="151" t="s">
        <v>79</v>
      </c>
      <c r="D180" s="115" t="s">
        <v>35</v>
      </c>
      <c r="E180" s="115" t="s">
        <v>38</v>
      </c>
      <c r="F180" s="115" t="s">
        <v>183</v>
      </c>
      <c r="G180" s="121">
        <f>6!G32</f>
        <v>2.5</v>
      </c>
      <c r="H180" s="121">
        <f>6!H32</f>
        <v>0</v>
      </c>
      <c r="I180" s="121">
        <f>6!I32</f>
        <v>0</v>
      </c>
    </row>
    <row r="181" spans="1:9" ht="14.25">
      <c r="A181" s="83" t="s">
        <v>18</v>
      </c>
      <c r="B181" s="111"/>
      <c r="C181" s="147"/>
      <c r="D181" s="140" t="s">
        <v>35</v>
      </c>
      <c r="E181" s="140" t="s">
        <v>39</v>
      </c>
      <c r="F181" s="106"/>
      <c r="G181" s="108">
        <f aca="true" t="shared" si="17" ref="G181:I185">G182</f>
        <v>100</v>
      </c>
      <c r="H181" s="108">
        <f t="shared" si="17"/>
        <v>100</v>
      </c>
      <c r="I181" s="108">
        <f t="shared" si="17"/>
        <v>100</v>
      </c>
    </row>
    <row r="182" spans="1:9" ht="12.75">
      <c r="A182" s="80" t="s">
        <v>60</v>
      </c>
      <c r="B182" s="111"/>
      <c r="C182" s="150" t="s">
        <v>85</v>
      </c>
      <c r="D182" s="132" t="s">
        <v>35</v>
      </c>
      <c r="E182" s="132" t="s">
        <v>39</v>
      </c>
      <c r="F182" s="111"/>
      <c r="G182" s="110">
        <f t="shared" si="17"/>
        <v>100</v>
      </c>
      <c r="H182" s="110">
        <f t="shared" si="17"/>
        <v>100</v>
      </c>
      <c r="I182" s="110">
        <f t="shared" si="17"/>
        <v>100</v>
      </c>
    </row>
    <row r="183" spans="1:9" ht="12.75">
      <c r="A183" s="80" t="s">
        <v>73</v>
      </c>
      <c r="B183" s="111"/>
      <c r="C183" s="150" t="s">
        <v>86</v>
      </c>
      <c r="D183" s="132" t="s">
        <v>35</v>
      </c>
      <c r="E183" s="132" t="s">
        <v>39</v>
      </c>
      <c r="F183" s="111" t="s">
        <v>15</v>
      </c>
      <c r="G183" s="110">
        <f t="shared" si="17"/>
        <v>100</v>
      </c>
      <c r="H183" s="110">
        <f t="shared" si="17"/>
        <v>100</v>
      </c>
      <c r="I183" s="110">
        <f t="shared" si="17"/>
        <v>100</v>
      </c>
    </row>
    <row r="184" spans="1:9" ht="12.75">
      <c r="A184" s="80" t="s">
        <v>73</v>
      </c>
      <c r="B184" s="111"/>
      <c r="C184" s="150" t="s">
        <v>102</v>
      </c>
      <c r="D184" s="132" t="s">
        <v>35</v>
      </c>
      <c r="E184" s="132" t="s">
        <v>39</v>
      </c>
      <c r="F184" s="111"/>
      <c r="G184" s="110">
        <f t="shared" si="17"/>
        <v>100</v>
      </c>
      <c r="H184" s="110">
        <f t="shared" si="17"/>
        <v>100</v>
      </c>
      <c r="I184" s="110">
        <f t="shared" si="17"/>
        <v>100</v>
      </c>
    </row>
    <row r="185" spans="1:9" ht="12.75">
      <c r="A185" s="80" t="s">
        <v>61</v>
      </c>
      <c r="B185" s="111"/>
      <c r="C185" s="151" t="s">
        <v>87</v>
      </c>
      <c r="D185" s="132" t="s">
        <v>35</v>
      </c>
      <c r="E185" s="132" t="s">
        <v>39</v>
      </c>
      <c r="F185" s="132" t="s">
        <v>15</v>
      </c>
      <c r="G185" s="110">
        <f t="shared" si="17"/>
        <v>100</v>
      </c>
      <c r="H185" s="110">
        <f t="shared" si="17"/>
        <v>100</v>
      </c>
      <c r="I185" s="110">
        <f t="shared" si="17"/>
        <v>100</v>
      </c>
    </row>
    <row r="186" spans="1:9" ht="12.75">
      <c r="A186" s="80" t="s">
        <v>61</v>
      </c>
      <c r="B186" s="111"/>
      <c r="C186" s="151" t="s">
        <v>87</v>
      </c>
      <c r="D186" s="132" t="s">
        <v>35</v>
      </c>
      <c r="E186" s="132" t="s">
        <v>39</v>
      </c>
      <c r="F186" s="132" t="s">
        <v>62</v>
      </c>
      <c r="G186" s="110">
        <f>6!G38</f>
        <v>100</v>
      </c>
      <c r="H186" s="110">
        <f>6!H38</f>
        <v>100</v>
      </c>
      <c r="I186" s="110">
        <f>6!I38</f>
        <v>100</v>
      </c>
    </row>
    <row r="187" spans="1:9" ht="12.75" hidden="1">
      <c r="A187" s="83" t="s">
        <v>51</v>
      </c>
      <c r="B187" s="111"/>
      <c r="C187" s="151"/>
      <c r="D187" s="132"/>
      <c r="E187" s="132"/>
      <c r="F187" s="132"/>
      <c r="G187" s="96">
        <f aca="true" t="shared" si="18" ref="G187:I191">G188</f>
        <v>100</v>
      </c>
      <c r="H187" s="96">
        <f t="shared" si="18"/>
        <v>0</v>
      </c>
      <c r="I187" s="96">
        <f t="shared" si="18"/>
        <v>0</v>
      </c>
    </row>
    <row r="188" spans="1:9" ht="12.75" hidden="1">
      <c r="A188" s="80" t="s">
        <v>60</v>
      </c>
      <c r="B188" s="111"/>
      <c r="C188" s="150" t="s">
        <v>85</v>
      </c>
      <c r="D188" s="132" t="s">
        <v>35</v>
      </c>
      <c r="E188" s="132" t="s">
        <v>52</v>
      </c>
      <c r="F188" s="132"/>
      <c r="G188" s="110">
        <f t="shared" si="18"/>
        <v>100</v>
      </c>
      <c r="H188" s="110">
        <f t="shared" si="18"/>
        <v>0</v>
      </c>
      <c r="I188" s="110">
        <f t="shared" si="18"/>
        <v>0</v>
      </c>
    </row>
    <row r="189" spans="1:9" ht="12.75" hidden="1">
      <c r="A189" s="80" t="s">
        <v>73</v>
      </c>
      <c r="B189" s="111"/>
      <c r="C189" s="150" t="s">
        <v>86</v>
      </c>
      <c r="D189" s="132" t="s">
        <v>35</v>
      </c>
      <c r="E189" s="132" t="s">
        <v>52</v>
      </c>
      <c r="F189" s="132"/>
      <c r="G189" s="110">
        <f t="shared" si="18"/>
        <v>100</v>
      </c>
      <c r="H189" s="110">
        <f t="shared" si="18"/>
        <v>0</v>
      </c>
      <c r="I189" s="110">
        <f t="shared" si="18"/>
        <v>0</v>
      </c>
    </row>
    <row r="190" spans="1:9" ht="12.75" hidden="1">
      <c r="A190" s="80" t="s">
        <v>73</v>
      </c>
      <c r="B190" s="111"/>
      <c r="C190" s="150" t="s">
        <v>102</v>
      </c>
      <c r="D190" s="132" t="s">
        <v>35</v>
      </c>
      <c r="E190" s="132" t="s">
        <v>52</v>
      </c>
      <c r="F190" s="132"/>
      <c r="G190" s="110">
        <f t="shared" si="18"/>
        <v>100</v>
      </c>
      <c r="H190" s="110">
        <f t="shared" si="18"/>
        <v>0</v>
      </c>
      <c r="I190" s="110">
        <f t="shared" si="18"/>
        <v>0</v>
      </c>
    </row>
    <row r="191" spans="1:9" ht="12.75" hidden="1">
      <c r="A191" s="80" t="s">
        <v>215</v>
      </c>
      <c r="B191" s="111"/>
      <c r="C191" s="150" t="s">
        <v>214</v>
      </c>
      <c r="D191" s="132" t="s">
        <v>35</v>
      </c>
      <c r="E191" s="132" t="s">
        <v>52</v>
      </c>
      <c r="F191" s="132"/>
      <c r="G191" s="110">
        <f t="shared" si="18"/>
        <v>100</v>
      </c>
      <c r="H191" s="110">
        <f t="shared" si="18"/>
        <v>0</v>
      </c>
      <c r="I191" s="110">
        <f t="shared" si="18"/>
        <v>0</v>
      </c>
    </row>
    <row r="192" spans="1:9" ht="25.5" hidden="1">
      <c r="A192" s="78" t="s">
        <v>75</v>
      </c>
      <c r="B192" s="111"/>
      <c r="C192" s="150" t="s">
        <v>214</v>
      </c>
      <c r="D192" s="132" t="s">
        <v>35</v>
      </c>
      <c r="E192" s="132" t="s">
        <v>52</v>
      </c>
      <c r="F192" s="132" t="s">
        <v>76</v>
      </c>
      <c r="G192" s="110">
        <f>6!G44</f>
        <v>100</v>
      </c>
      <c r="H192" s="110">
        <f>6!H44</f>
        <v>0</v>
      </c>
      <c r="I192" s="110">
        <f>6!I44</f>
        <v>0</v>
      </c>
    </row>
    <row r="193" spans="1:9" ht="15.75" customHeight="1">
      <c r="A193" s="76" t="s">
        <v>23</v>
      </c>
      <c r="B193" s="78"/>
      <c r="C193" s="159"/>
      <c r="D193" s="107" t="s">
        <v>35</v>
      </c>
      <c r="E193" s="107" t="s">
        <v>40</v>
      </c>
      <c r="F193" s="107"/>
      <c r="G193" s="108">
        <f aca="true" t="shared" si="19" ref="G193:I195">G194</f>
        <v>2952.1</v>
      </c>
      <c r="H193" s="108">
        <f t="shared" si="19"/>
        <v>1137.9</v>
      </c>
      <c r="I193" s="108">
        <f t="shared" si="19"/>
        <v>1151.83</v>
      </c>
    </row>
    <row r="194" spans="1:9" ht="12.75">
      <c r="A194" s="80" t="s">
        <v>60</v>
      </c>
      <c r="B194" s="111"/>
      <c r="C194" s="151" t="s">
        <v>85</v>
      </c>
      <c r="D194" s="132" t="s">
        <v>35</v>
      </c>
      <c r="E194" s="132" t="s">
        <v>40</v>
      </c>
      <c r="F194" s="109"/>
      <c r="G194" s="110">
        <f t="shared" si="19"/>
        <v>2952.1</v>
      </c>
      <c r="H194" s="110">
        <f t="shared" si="19"/>
        <v>1137.9</v>
      </c>
      <c r="I194" s="110">
        <f t="shared" si="19"/>
        <v>1151.83</v>
      </c>
    </row>
    <row r="195" spans="1:9" ht="12.75">
      <c r="A195" s="80" t="s">
        <v>73</v>
      </c>
      <c r="B195" s="111"/>
      <c r="C195" s="151" t="s">
        <v>86</v>
      </c>
      <c r="D195" s="132" t="s">
        <v>35</v>
      </c>
      <c r="E195" s="132" t="s">
        <v>40</v>
      </c>
      <c r="F195" s="109"/>
      <c r="G195" s="110">
        <f t="shared" si="19"/>
        <v>2952.1</v>
      </c>
      <c r="H195" s="110">
        <f t="shared" si="19"/>
        <v>1137.9</v>
      </c>
      <c r="I195" s="110">
        <f t="shared" si="19"/>
        <v>1151.83</v>
      </c>
    </row>
    <row r="196" spans="1:9" ht="12.75">
      <c r="A196" s="80" t="s">
        <v>73</v>
      </c>
      <c r="B196" s="111"/>
      <c r="C196" s="151" t="s">
        <v>102</v>
      </c>
      <c r="D196" s="132" t="s">
        <v>35</v>
      </c>
      <c r="E196" s="132" t="s">
        <v>40</v>
      </c>
      <c r="F196" s="109"/>
      <c r="G196" s="110">
        <f>G197+G200+G202+G204+G206+G208+G210+G212+G216+G218+G214</f>
        <v>2952.1</v>
      </c>
      <c r="H196" s="110">
        <f>H197+H200+H202+H204+H206+H208+H210+H212+H216+H218+H214</f>
        <v>1137.9</v>
      </c>
      <c r="I196" s="110">
        <f>I197+I200+I202+I204+I206+I208+I210+I212+I216+I218+I214+0.03</f>
        <v>1151.83</v>
      </c>
    </row>
    <row r="197" spans="1:9" ht="25.5">
      <c r="A197" s="80" t="s">
        <v>191</v>
      </c>
      <c r="B197" s="111"/>
      <c r="C197" s="151" t="s">
        <v>88</v>
      </c>
      <c r="D197" s="115" t="s">
        <v>35</v>
      </c>
      <c r="E197" s="115" t="s">
        <v>40</v>
      </c>
      <c r="F197" s="112"/>
      <c r="G197" s="110">
        <f>G198+G199</f>
        <v>190.6</v>
      </c>
      <c r="H197" s="110">
        <f>H198+H199</f>
        <v>128</v>
      </c>
      <c r="I197" s="110">
        <f>I198+I199</f>
        <v>128</v>
      </c>
    </row>
    <row r="198" spans="1:9" ht="25.5">
      <c r="A198" s="78" t="s">
        <v>75</v>
      </c>
      <c r="B198" s="112"/>
      <c r="C198" s="151" t="s">
        <v>88</v>
      </c>
      <c r="D198" s="115" t="s">
        <v>35</v>
      </c>
      <c r="E198" s="115" t="s">
        <v>40</v>
      </c>
      <c r="F198" s="112">
        <v>240</v>
      </c>
      <c r="G198" s="110">
        <f>6!G50</f>
        <v>190.6</v>
      </c>
      <c r="H198" s="110">
        <f>6!H50</f>
        <v>128</v>
      </c>
      <c r="I198" s="110">
        <f>6!I50</f>
        <v>128</v>
      </c>
    </row>
    <row r="199" spans="1:9" ht="12.75">
      <c r="A199" s="81" t="s">
        <v>74</v>
      </c>
      <c r="B199" s="112"/>
      <c r="C199" s="151" t="s">
        <v>88</v>
      </c>
      <c r="D199" s="115" t="s">
        <v>35</v>
      </c>
      <c r="E199" s="115" t="s">
        <v>40</v>
      </c>
      <c r="F199" s="112">
        <v>850</v>
      </c>
      <c r="G199" s="110">
        <f>6!G51</f>
        <v>0</v>
      </c>
      <c r="H199" s="110">
        <f>6!H51</f>
        <v>0</v>
      </c>
      <c r="I199" s="110">
        <f>6!I51</f>
        <v>0</v>
      </c>
    </row>
    <row r="200" spans="1:9" ht="12.75">
      <c r="A200" s="78" t="s">
        <v>49</v>
      </c>
      <c r="B200" s="78"/>
      <c r="C200" s="151" t="s">
        <v>89</v>
      </c>
      <c r="D200" s="109" t="s">
        <v>35</v>
      </c>
      <c r="E200" s="109" t="s">
        <v>40</v>
      </c>
      <c r="F200" s="112"/>
      <c r="G200" s="110">
        <f>G201</f>
        <v>1840</v>
      </c>
      <c r="H200" s="110">
        <f>H201</f>
        <v>200</v>
      </c>
      <c r="I200" s="110">
        <f>I201</f>
        <v>200</v>
      </c>
    </row>
    <row r="201" spans="1:9" ht="25.5">
      <c r="A201" s="78" t="s">
        <v>75</v>
      </c>
      <c r="B201" s="78"/>
      <c r="C201" s="151" t="s">
        <v>89</v>
      </c>
      <c r="D201" s="109" t="s">
        <v>35</v>
      </c>
      <c r="E201" s="109" t="s">
        <v>40</v>
      </c>
      <c r="F201" s="112">
        <v>240</v>
      </c>
      <c r="G201" s="110">
        <f>6!G53</f>
        <v>1840</v>
      </c>
      <c r="H201" s="110">
        <f>6!H53</f>
        <v>200</v>
      </c>
      <c r="I201" s="110">
        <f>6!I53</f>
        <v>200</v>
      </c>
    </row>
    <row r="202" spans="1:9" ht="17.25" customHeight="1">
      <c r="A202" s="78" t="s">
        <v>192</v>
      </c>
      <c r="B202" s="119"/>
      <c r="C202" s="151" t="s">
        <v>90</v>
      </c>
      <c r="D202" s="109" t="s">
        <v>35</v>
      </c>
      <c r="E202" s="109" t="s">
        <v>40</v>
      </c>
      <c r="F202" s="112"/>
      <c r="G202" s="110">
        <f>G203</f>
        <v>280</v>
      </c>
      <c r="H202" s="110">
        <f>H203</f>
        <v>100</v>
      </c>
      <c r="I202" s="110">
        <f>I203</f>
        <v>100</v>
      </c>
    </row>
    <row r="203" spans="1:9" ht="25.5">
      <c r="A203" s="78" t="s">
        <v>75</v>
      </c>
      <c r="B203" s="119"/>
      <c r="C203" s="151" t="s">
        <v>90</v>
      </c>
      <c r="D203" s="109" t="s">
        <v>35</v>
      </c>
      <c r="E203" s="109" t="s">
        <v>40</v>
      </c>
      <c r="F203" s="112">
        <v>240</v>
      </c>
      <c r="G203" s="110">
        <f>6!G55</f>
        <v>280</v>
      </c>
      <c r="H203" s="110">
        <f>6!H55</f>
        <v>100</v>
      </c>
      <c r="I203" s="110">
        <f>6!I55</f>
        <v>100</v>
      </c>
    </row>
    <row r="204" spans="1:9" ht="25.5">
      <c r="A204" s="78" t="s">
        <v>182</v>
      </c>
      <c r="B204" s="119"/>
      <c r="C204" s="151" t="s">
        <v>181</v>
      </c>
      <c r="D204" s="109" t="s">
        <v>35</v>
      </c>
      <c r="E204" s="109" t="s">
        <v>40</v>
      </c>
      <c r="F204" s="112"/>
      <c r="G204" s="110">
        <f>G205</f>
        <v>80</v>
      </c>
      <c r="H204" s="110">
        <f>H205</f>
        <v>50</v>
      </c>
      <c r="I204" s="110">
        <f>I205</f>
        <v>50</v>
      </c>
    </row>
    <row r="205" spans="1:9" ht="25.5">
      <c r="A205" s="78" t="s">
        <v>75</v>
      </c>
      <c r="B205" s="78"/>
      <c r="C205" s="151" t="s">
        <v>181</v>
      </c>
      <c r="D205" s="109" t="s">
        <v>35</v>
      </c>
      <c r="E205" s="109" t="s">
        <v>40</v>
      </c>
      <c r="F205" s="112">
        <v>240</v>
      </c>
      <c r="G205" s="110">
        <f>6!G56</f>
        <v>80</v>
      </c>
      <c r="H205" s="110">
        <f>6!H56</f>
        <v>50</v>
      </c>
      <c r="I205" s="110">
        <f>6!I56</f>
        <v>50</v>
      </c>
    </row>
    <row r="206" spans="1:9" ht="13.5" customHeight="1" hidden="1">
      <c r="A206" s="78" t="s">
        <v>193</v>
      </c>
      <c r="B206" s="78"/>
      <c r="C206" s="151" t="s">
        <v>91</v>
      </c>
      <c r="D206" s="109" t="s">
        <v>35</v>
      </c>
      <c r="E206" s="109" t="s">
        <v>40</v>
      </c>
      <c r="F206" s="112"/>
      <c r="G206" s="110">
        <f>G207</f>
        <v>0</v>
      </c>
      <c r="H206" s="110">
        <f>H207</f>
        <v>0</v>
      </c>
      <c r="I206" s="110">
        <f>I207</f>
        <v>0</v>
      </c>
    </row>
    <row r="207" spans="1:9" ht="30" customHeight="1" hidden="1">
      <c r="A207" s="78" t="s">
        <v>75</v>
      </c>
      <c r="B207" s="78"/>
      <c r="C207" s="151" t="s">
        <v>91</v>
      </c>
      <c r="D207" s="109" t="s">
        <v>35</v>
      </c>
      <c r="E207" s="109" t="s">
        <v>40</v>
      </c>
      <c r="F207" s="112">
        <v>240</v>
      </c>
      <c r="G207" s="110">
        <f>6!G58</f>
        <v>0</v>
      </c>
      <c r="H207" s="110">
        <f>6!H58</f>
        <v>0</v>
      </c>
      <c r="I207" s="110">
        <f>6!I58</f>
        <v>0</v>
      </c>
    </row>
    <row r="208" spans="1:9" ht="27" customHeight="1">
      <c r="A208" s="78" t="s">
        <v>63</v>
      </c>
      <c r="B208" s="78"/>
      <c r="C208" s="151" t="s">
        <v>92</v>
      </c>
      <c r="D208" s="109" t="s">
        <v>35</v>
      </c>
      <c r="E208" s="109" t="s">
        <v>40</v>
      </c>
      <c r="F208" s="112"/>
      <c r="G208" s="110">
        <f>G209</f>
        <v>7.8</v>
      </c>
      <c r="H208" s="110">
        <f>H209</f>
        <v>8.1</v>
      </c>
      <c r="I208" s="110">
        <f>I209</f>
        <v>8.4</v>
      </c>
    </row>
    <row r="209" spans="1:9" ht="12.75">
      <c r="A209" s="81" t="s">
        <v>74</v>
      </c>
      <c r="B209" s="78"/>
      <c r="C209" s="151" t="s">
        <v>92</v>
      </c>
      <c r="D209" s="109" t="s">
        <v>35</v>
      </c>
      <c r="E209" s="109" t="s">
        <v>40</v>
      </c>
      <c r="F209" s="112">
        <v>850</v>
      </c>
      <c r="G209" s="110">
        <f>6!G61</f>
        <v>7.8</v>
      </c>
      <c r="H209" s="110">
        <f>6!H61</f>
        <v>8.1</v>
      </c>
      <c r="I209" s="110">
        <f>6!I61</f>
        <v>8.4</v>
      </c>
    </row>
    <row r="210" spans="1:9" ht="25.5">
      <c r="A210" s="78" t="s">
        <v>64</v>
      </c>
      <c r="B210" s="78"/>
      <c r="C210" s="151" t="s">
        <v>93</v>
      </c>
      <c r="D210" s="109" t="s">
        <v>35</v>
      </c>
      <c r="E210" s="109" t="s">
        <v>40</v>
      </c>
      <c r="F210" s="112"/>
      <c r="G210" s="110">
        <f>G211</f>
        <v>343.6</v>
      </c>
      <c r="H210" s="110">
        <f>H211</f>
        <v>406.4</v>
      </c>
      <c r="I210" s="110">
        <f>I211</f>
        <v>420</v>
      </c>
    </row>
    <row r="211" spans="1:9" ht="25.5">
      <c r="A211" s="78" t="s">
        <v>75</v>
      </c>
      <c r="B211" s="78"/>
      <c r="C211" s="151" t="s">
        <v>93</v>
      </c>
      <c r="D211" s="109" t="s">
        <v>35</v>
      </c>
      <c r="E211" s="109" t="s">
        <v>40</v>
      </c>
      <c r="F211" s="112">
        <v>240</v>
      </c>
      <c r="G211" s="110">
        <f>6!G63</f>
        <v>343.6</v>
      </c>
      <c r="H211" s="110">
        <f>6!H63</f>
        <v>406.4</v>
      </c>
      <c r="I211" s="110">
        <f>6!I63</f>
        <v>420</v>
      </c>
    </row>
    <row r="212" spans="1:9" ht="51">
      <c r="A212" s="81" t="s">
        <v>194</v>
      </c>
      <c r="B212" s="78"/>
      <c r="C212" s="151" t="s">
        <v>96</v>
      </c>
      <c r="D212" s="109" t="s">
        <v>35</v>
      </c>
      <c r="E212" s="109" t="s">
        <v>40</v>
      </c>
      <c r="F212" s="112"/>
      <c r="G212" s="110">
        <f>G213</f>
        <v>25.5</v>
      </c>
      <c r="H212" s="110">
        <f>H213</f>
        <v>25.5</v>
      </c>
      <c r="I212" s="110">
        <f>I213</f>
        <v>25.5</v>
      </c>
    </row>
    <row r="213" spans="1:9" ht="12.75">
      <c r="A213" s="78" t="s">
        <v>55</v>
      </c>
      <c r="B213" s="78"/>
      <c r="C213" s="151" t="s">
        <v>96</v>
      </c>
      <c r="D213" s="109" t="s">
        <v>35</v>
      </c>
      <c r="E213" s="109" t="s">
        <v>40</v>
      </c>
      <c r="F213" s="112">
        <v>540</v>
      </c>
      <c r="G213" s="110">
        <f>6!G65</f>
        <v>25.5</v>
      </c>
      <c r="H213" s="110">
        <f>6!H65</f>
        <v>25.5</v>
      </c>
      <c r="I213" s="110">
        <f>6!I65</f>
        <v>25.5</v>
      </c>
    </row>
    <row r="214" spans="1:9" ht="12.75">
      <c r="A214" s="78" t="s">
        <v>236</v>
      </c>
      <c r="B214" s="78"/>
      <c r="C214" s="151" t="s">
        <v>237</v>
      </c>
      <c r="D214" s="109" t="s">
        <v>35</v>
      </c>
      <c r="E214" s="109" t="s">
        <v>40</v>
      </c>
      <c r="F214" s="112"/>
      <c r="G214" s="110">
        <f>G215</f>
        <v>174.60000000000002</v>
      </c>
      <c r="H214" s="110">
        <f>H215</f>
        <v>209.9</v>
      </c>
      <c r="I214" s="110">
        <f>I215</f>
        <v>209.9</v>
      </c>
    </row>
    <row r="215" spans="1:9" ht="12.75">
      <c r="A215" s="78" t="s">
        <v>55</v>
      </c>
      <c r="B215" s="78"/>
      <c r="C215" s="151" t="s">
        <v>237</v>
      </c>
      <c r="D215" s="109" t="s">
        <v>35</v>
      </c>
      <c r="E215" s="109" t="s">
        <v>40</v>
      </c>
      <c r="F215" s="112">
        <v>540</v>
      </c>
      <c r="G215" s="110">
        <f>6!G67</f>
        <v>174.60000000000002</v>
      </c>
      <c r="H215" s="110">
        <f>6!H67</f>
        <v>209.9</v>
      </c>
      <c r="I215" s="110">
        <f>6!I67</f>
        <v>209.9</v>
      </c>
    </row>
    <row r="216" spans="1:9" ht="12.75">
      <c r="A216" s="78" t="s">
        <v>66</v>
      </c>
      <c r="B216" s="78"/>
      <c r="C216" s="151" t="s">
        <v>95</v>
      </c>
      <c r="D216" s="109" t="s">
        <v>35</v>
      </c>
      <c r="E216" s="109" t="s">
        <v>40</v>
      </c>
      <c r="F216" s="112"/>
      <c r="G216" s="110">
        <f>G217</f>
        <v>10</v>
      </c>
      <c r="H216" s="110">
        <f>H217</f>
        <v>10</v>
      </c>
      <c r="I216" s="110">
        <f>I217</f>
        <v>10</v>
      </c>
    </row>
    <row r="217" spans="1:9" ht="25.5">
      <c r="A217" s="78" t="s">
        <v>75</v>
      </c>
      <c r="B217" s="78"/>
      <c r="C217" s="151" t="s">
        <v>95</v>
      </c>
      <c r="D217" s="109" t="s">
        <v>35</v>
      </c>
      <c r="E217" s="109" t="s">
        <v>40</v>
      </c>
      <c r="F217" s="112">
        <v>240</v>
      </c>
      <c r="G217" s="110">
        <f>6!G69</f>
        <v>10</v>
      </c>
      <c r="H217" s="110">
        <f>6!H69</f>
        <v>10</v>
      </c>
      <c r="I217" s="110">
        <f>6!I69</f>
        <v>10</v>
      </c>
    </row>
    <row r="218" spans="1:9" ht="25.5" hidden="1">
      <c r="A218" s="78" t="s">
        <v>65</v>
      </c>
      <c r="B218" s="78"/>
      <c r="C218" s="151" t="s">
        <v>94</v>
      </c>
      <c r="D218" s="109" t="s">
        <v>35</v>
      </c>
      <c r="E218" s="109" t="s">
        <v>40</v>
      </c>
      <c r="F218" s="112"/>
      <c r="G218" s="110">
        <f>G219</f>
        <v>0</v>
      </c>
      <c r="H218" s="110">
        <f>H219</f>
        <v>0</v>
      </c>
      <c r="I218" s="110">
        <f>I219</f>
        <v>0</v>
      </c>
    </row>
    <row r="219" spans="1:9" ht="25.5" hidden="1">
      <c r="A219" s="78" t="s">
        <v>75</v>
      </c>
      <c r="B219" s="78"/>
      <c r="C219" s="151" t="s">
        <v>94</v>
      </c>
      <c r="D219" s="109" t="s">
        <v>35</v>
      </c>
      <c r="E219" s="109" t="s">
        <v>40</v>
      </c>
      <c r="F219" s="112">
        <v>240</v>
      </c>
      <c r="G219" s="110">
        <f>6!G71</f>
        <v>0</v>
      </c>
      <c r="H219" s="110">
        <f>6!H71</f>
        <v>0</v>
      </c>
      <c r="I219" s="110">
        <f>6!I71</f>
        <v>0</v>
      </c>
    </row>
    <row r="220" spans="1:9" ht="12.75">
      <c r="A220" s="76" t="s">
        <v>13</v>
      </c>
      <c r="B220" s="78"/>
      <c r="C220" s="156"/>
      <c r="D220" s="94" t="s">
        <v>41</v>
      </c>
      <c r="E220" s="94" t="s">
        <v>36</v>
      </c>
      <c r="F220" s="94"/>
      <c r="G220" s="110">
        <f aca="true" t="shared" si="20" ref="G220:I222">G221</f>
        <v>297.4</v>
      </c>
      <c r="H220" s="110">
        <f t="shared" si="20"/>
        <v>297.4</v>
      </c>
      <c r="I220" s="110">
        <f t="shared" si="20"/>
        <v>297.4</v>
      </c>
    </row>
    <row r="221" spans="1:9" ht="12.75">
      <c r="A221" s="78" t="s">
        <v>19</v>
      </c>
      <c r="B221" s="78"/>
      <c r="C221" s="149"/>
      <c r="D221" s="109" t="s">
        <v>41</v>
      </c>
      <c r="E221" s="109" t="s">
        <v>37</v>
      </c>
      <c r="F221" s="109"/>
      <c r="G221" s="110">
        <f t="shared" si="20"/>
        <v>297.4</v>
      </c>
      <c r="H221" s="110">
        <f t="shared" si="20"/>
        <v>297.4</v>
      </c>
      <c r="I221" s="110">
        <f t="shared" si="20"/>
        <v>297.4</v>
      </c>
    </row>
    <row r="222" spans="1:9" ht="12.75">
      <c r="A222" s="80" t="s">
        <v>60</v>
      </c>
      <c r="B222" s="78"/>
      <c r="C222" s="150" t="s">
        <v>85</v>
      </c>
      <c r="D222" s="109" t="s">
        <v>41</v>
      </c>
      <c r="E222" s="109" t="s">
        <v>37</v>
      </c>
      <c r="F222" s="109"/>
      <c r="G222" s="110">
        <f t="shared" si="20"/>
        <v>297.4</v>
      </c>
      <c r="H222" s="110">
        <f t="shared" si="20"/>
        <v>297.4</v>
      </c>
      <c r="I222" s="110">
        <f t="shared" si="20"/>
        <v>297.4</v>
      </c>
    </row>
    <row r="223" spans="1:9" ht="12.75">
      <c r="A223" s="80" t="s">
        <v>73</v>
      </c>
      <c r="B223" s="78"/>
      <c r="C223" s="150" t="s">
        <v>86</v>
      </c>
      <c r="D223" s="109" t="s">
        <v>41</v>
      </c>
      <c r="E223" s="109" t="s">
        <v>37</v>
      </c>
      <c r="F223" s="109"/>
      <c r="G223" s="110">
        <f>G224</f>
        <v>297.4</v>
      </c>
      <c r="H223" s="110">
        <f>H224</f>
        <v>297.4</v>
      </c>
      <c r="I223" s="110">
        <f>I224</f>
        <v>297.4</v>
      </c>
    </row>
    <row r="224" spans="1:9" ht="25.5">
      <c r="A224" s="78" t="s">
        <v>32</v>
      </c>
      <c r="B224" s="78"/>
      <c r="C224" s="150" t="s">
        <v>97</v>
      </c>
      <c r="D224" s="109" t="s">
        <v>41</v>
      </c>
      <c r="E224" s="109" t="s">
        <v>37</v>
      </c>
      <c r="F224" s="66"/>
      <c r="G224" s="110">
        <f>SUM(G225:G226)</f>
        <v>297.4</v>
      </c>
      <c r="H224" s="110">
        <f>SUM(H225:H226)</f>
        <v>297.4</v>
      </c>
      <c r="I224" s="110">
        <f>SUM(I225:I226)</f>
        <v>297.4</v>
      </c>
    </row>
    <row r="225" spans="1:9" ht="25.5">
      <c r="A225" s="79" t="s">
        <v>77</v>
      </c>
      <c r="B225" s="78"/>
      <c r="C225" s="150" t="s">
        <v>97</v>
      </c>
      <c r="D225" s="109" t="s">
        <v>41</v>
      </c>
      <c r="E225" s="109" t="s">
        <v>37</v>
      </c>
      <c r="F225" s="112">
        <v>120</v>
      </c>
      <c r="G225" s="110">
        <f>6!G84</f>
        <v>254.7</v>
      </c>
      <c r="H225" s="110">
        <f>6!H84</f>
        <v>254.7</v>
      </c>
      <c r="I225" s="110">
        <f>6!I84</f>
        <v>254.7</v>
      </c>
    </row>
    <row r="226" spans="1:9" ht="25.5">
      <c r="A226" s="78" t="s">
        <v>75</v>
      </c>
      <c r="B226" s="78"/>
      <c r="C226" s="150" t="s">
        <v>97</v>
      </c>
      <c r="D226" s="109" t="s">
        <v>41</v>
      </c>
      <c r="E226" s="109" t="s">
        <v>37</v>
      </c>
      <c r="F226" s="112">
        <v>240</v>
      </c>
      <c r="G226" s="110">
        <f>6!G85</f>
        <v>42.7</v>
      </c>
      <c r="H226" s="110">
        <f>6!H85</f>
        <v>42.7</v>
      </c>
      <c r="I226" s="110">
        <f>6!I85</f>
        <v>42.7</v>
      </c>
    </row>
    <row r="227" spans="1:9" ht="28.5">
      <c r="A227" s="77" t="s">
        <v>31</v>
      </c>
      <c r="B227" s="78"/>
      <c r="C227" s="150"/>
      <c r="D227" s="94" t="s">
        <v>37</v>
      </c>
      <c r="E227" s="94" t="s">
        <v>36</v>
      </c>
      <c r="F227" s="112"/>
      <c r="G227" s="110">
        <f>G228+G234</f>
        <v>20</v>
      </c>
      <c r="H227" s="110"/>
      <c r="I227" s="110"/>
    </row>
    <row r="228" spans="1:9" ht="38.25">
      <c r="A228" s="76" t="s">
        <v>30</v>
      </c>
      <c r="B228" s="78"/>
      <c r="C228" s="111"/>
      <c r="D228" s="94" t="s">
        <v>37</v>
      </c>
      <c r="E228" s="94" t="s">
        <v>42</v>
      </c>
      <c r="F228" s="122"/>
      <c r="G228" s="180">
        <f>G229</f>
        <v>10</v>
      </c>
      <c r="H228" s="124">
        <f>H229</f>
        <v>0</v>
      </c>
      <c r="I228" s="124">
        <f>I229</f>
        <v>0</v>
      </c>
    </row>
    <row r="229" spans="1:9" ht="12.75">
      <c r="A229" s="78" t="s">
        <v>60</v>
      </c>
      <c r="B229" s="78"/>
      <c r="C229" s="124" t="s">
        <v>85</v>
      </c>
      <c r="D229" s="109" t="s">
        <v>37</v>
      </c>
      <c r="E229" s="109" t="s">
        <v>42</v>
      </c>
      <c r="F229" s="124"/>
      <c r="G229" s="124">
        <f>G230</f>
        <v>10</v>
      </c>
      <c r="H229" s="110"/>
      <c r="I229" s="110"/>
    </row>
    <row r="230" spans="1:9" ht="12.75">
      <c r="A230" s="78" t="s">
        <v>73</v>
      </c>
      <c r="B230" s="78"/>
      <c r="C230" s="124" t="s">
        <v>86</v>
      </c>
      <c r="D230" s="109" t="s">
        <v>37</v>
      </c>
      <c r="E230" s="109" t="s">
        <v>42</v>
      </c>
      <c r="F230" s="124"/>
      <c r="G230" s="124">
        <f>G231</f>
        <v>10</v>
      </c>
      <c r="H230" s="110"/>
      <c r="I230" s="110"/>
    </row>
    <row r="231" spans="1:9" ht="12.75">
      <c r="A231" s="78" t="s">
        <v>73</v>
      </c>
      <c r="B231" s="78"/>
      <c r="C231" s="124" t="s">
        <v>102</v>
      </c>
      <c r="D231" s="109" t="s">
        <v>37</v>
      </c>
      <c r="E231" s="109" t="s">
        <v>42</v>
      </c>
      <c r="F231" s="124"/>
      <c r="G231" s="124">
        <f>G232</f>
        <v>10</v>
      </c>
      <c r="H231" s="110"/>
      <c r="I231" s="110"/>
    </row>
    <row r="232" spans="1:9" ht="12.75">
      <c r="A232" s="80" t="s">
        <v>156</v>
      </c>
      <c r="B232" s="78"/>
      <c r="C232" s="124" t="s">
        <v>307</v>
      </c>
      <c r="D232" s="109" t="s">
        <v>37</v>
      </c>
      <c r="E232" s="109" t="s">
        <v>42</v>
      </c>
      <c r="F232" s="124"/>
      <c r="G232" s="124">
        <f>G233</f>
        <v>10</v>
      </c>
      <c r="H232" s="110"/>
      <c r="I232" s="110"/>
    </row>
    <row r="233" spans="1:9" ht="25.5">
      <c r="A233" s="78" t="s">
        <v>75</v>
      </c>
      <c r="B233" s="78"/>
      <c r="C233" s="124" t="s">
        <v>307</v>
      </c>
      <c r="D233" s="109" t="s">
        <v>37</v>
      </c>
      <c r="E233" s="109" t="s">
        <v>42</v>
      </c>
      <c r="F233" s="124">
        <v>240</v>
      </c>
      <c r="G233" s="124">
        <v>10</v>
      </c>
      <c r="H233" s="110"/>
      <c r="I233" s="110"/>
    </row>
    <row r="234" spans="1:9" ht="12.75">
      <c r="A234" s="190" t="s">
        <v>312</v>
      </c>
      <c r="B234" s="78"/>
      <c r="C234" s="111"/>
      <c r="D234" s="94" t="s">
        <v>37</v>
      </c>
      <c r="E234" s="94" t="s">
        <v>46</v>
      </c>
      <c r="F234" s="122"/>
      <c r="G234" s="180">
        <f>G235</f>
        <v>10</v>
      </c>
      <c r="H234" s="124">
        <f>H235</f>
        <v>0</v>
      </c>
      <c r="I234" s="124">
        <f>I235</f>
        <v>0</v>
      </c>
    </row>
    <row r="235" spans="1:9" ht="12.75">
      <c r="A235" s="78" t="s">
        <v>60</v>
      </c>
      <c r="B235" s="78"/>
      <c r="C235" s="124" t="s">
        <v>85</v>
      </c>
      <c r="D235" s="109" t="s">
        <v>37</v>
      </c>
      <c r="E235" s="109" t="s">
        <v>46</v>
      </c>
      <c r="F235" s="124"/>
      <c r="G235" s="124">
        <f>G236</f>
        <v>10</v>
      </c>
      <c r="H235" s="110"/>
      <c r="I235" s="110"/>
    </row>
    <row r="236" spans="1:9" ht="12.75">
      <c r="A236" s="78" t="s">
        <v>73</v>
      </c>
      <c r="B236" s="78"/>
      <c r="C236" s="124" t="s">
        <v>86</v>
      </c>
      <c r="D236" s="109" t="s">
        <v>37</v>
      </c>
      <c r="E236" s="109" t="s">
        <v>46</v>
      </c>
      <c r="F236" s="124"/>
      <c r="G236" s="124">
        <f>G237</f>
        <v>10</v>
      </c>
      <c r="H236" s="110"/>
      <c r="I236" s="110"/>
    </row>
    <row r="237" spans="1:9" ht="12.75">
      <c r="A237" s="78" t="s">
        <v>73</v>
      </c>
      <c r="B237" s="78"/>
      <c r="C237" s="124" t="s">
        <v>102</v>
      </c>
      <c r="D237" s="109" t="s">
        <v>37</v>
      </c>
      <c r="E237" s="109" t="s">
        <v>46</v>
      </c>
      <c r="F237" s="124"/>
      <c r="G237" s="124">
        <f>G238</f>
        <v>10</v>
      </c>
      <c r="H237" s="110"/>
      <c r="I237" s="110"/>
    </row>
    <row r="238" spans="1:9" ht="12.75">
      <c r="A238" s="80" t="s">
        <v>156</v>
      </c>
      <c r="B238" s="78"/>
      <c r="C238" s="124" t="s">
        <v>307</v>
      </c>
      <c r="D238" s="109" t="s">
        <v>37</v>
      </c>
      <c r="E238" s="109" t="s">
        <v>46</v>
      </c>
      <c r="F238" s="124"/>
      <c r="G238" s="124">
        <f>G239</f>
        <v>10</v>
      </c>
      <c r="H238" s="110"/>
      <c r="I238" s="110"/>
    </row>
    <row r="239" spans="1:9" ht="25.5">
      <c r="A239" s="78" t="s">
        <v>75</v>
      </c>
      <c r="B239" s="78"/>
      <c r="C239" s="124" t="s">
        <v>307</v>
      </c>
      <c r="D239" s="109" t="s">
        <v>37</v>
      </c>
      <c r="E239" s="109" t="s">
        <v>46</v>
      </c>
      <c r="F239" s="124">
        <v>240</v>
      </c>
      <c r="G239" s="124">
        <v>10</v>
      </c>
      <c r="H239" s="110"/>
      <c r="I239" s="110"/>
    </row>
    <row r="240" spans="1:9" ht="12.75" hidden="1">
      <c r="A240" s="78"/>
      <c r="B240" s="78"/>
      <c r="C240" s="150"/>
      <c r="D240" s="109"/>
      <c r="E240" s="109"/>
      <c r="F240" s="112"/>
      <c r="G240" s="110"/>
      <c r="H240" s="110"/>
      <c r="I240" s="110"/>
    </row>
    <row r="241" spans="1:9" ht="12.75" hidden="1">
      <c r="A241" s="78"/>
      <c r="B241" s="78"/>
      <c r="C241" s="150"/>
      <c r="D241" s="109"/>
      <c r="E241" s="109"/>
      <c r="F241" s="112"/>
      <c r="G241" s="110"/>
      <c r="H241" s="110"/>
      <c r="I241" s="110"/>
    </row>
    <row r="242" spans="1:9" ht="25.5">
      <c r="A242" s="76" t="s">
        <v>239</v>
      </c>
      <c r="B242" s="78"/>
      <c r="C242" s="154"/>
      <c r="D242" s="109" t="s">
        <v>37</v>
      </c>
      <c r="E242" s="117">
        <v>14</v>
      </c>
      <c r="F242" s="124"/>
      <c r="G242" s="124">
        <f>G243</f>
        <v>3.5</v>
      </c>
      <c r="H242" s="124">
        <f aca="true" t="shared" si="21" ref="H242:I246">H243</f>
        <v>3.5</v>
      </c>
      <c r="I242" s="124">
        <f t="shared" si="21"/>
        <v>3.5</v>
      </c>
    </row>
    <row r="243" spans="1:9" ht="12.75">
      <c r="A243" s="78" t="s">
        <v>60</v>
      </c>
      <c r="B243" s="78"/>
      <c r="C243" s="154" t="s">
        <v>85</v>
      </c>
      <c r="D243" s="109" t="s">
        <v>37</v>
      </c>
      <c r="E243" s="117">
        <v>14</v>
      </c>
      <c r="F243" s="124"/>
      <c r="G243" s="124">
        <f>G244</f>
        <v>3.5</v>
      </c>
      <c r="H243" s="124">
        <f t="shared" si="21"/>
        <v>3.5</v>
      </c>
      <c r="I243" s="124">
        <f t="shared" si="21"/>
        <v>3.5</v>
      </c>
    </row>
    <row r="244" spans="1:9" ht="12.75">
      <c r="A244" s="78" t="s">
        <v>73</v>
      </c>
      <c r="B244" s="78"/>
      <c r="C244" s="154" t="s">
        <v>86</v>
      </c>
      <c r="D244" s="109" t="s">
        <v>37</v>
      </c>
      <c r="E244" s="117">
        <v>14</v>
      </c>
      <c r="F244" s="124"/>
      <c r="G244" s="124">
        <f>G245</f>
        <v>3.5</v>
      </c>
      <c r="H244" s="124">
        <f t="shared" si="21"/>
        <v>3.5</v>
      </c>
      <c r="I244" s="124">
        <f t="shared" si="21"/>
        <v>3.5</v>
      </c>
    </row>
    <row r="245" spans="1:9" ht="12.75">
      <c r="A245" s="78" t="s">
        <v>73</v>
      </c>
      <c r="B245" s="78"/>
      <c r="C245" s="154" t="s">
        <v>102</v>
      </c>
      <c r="D245" s="109" t="s">
        <v>37</v>
      </c>
      <c r="E245" s="117">
        <v>14</v>
      </c>
      <c r="F245" s="124"/>
      <c r="G245" s="124">
        <f>G246</f>
        <v>3.5</v>
      </c>
      <c r="H245" s="124">
        <f t="shared" si="21"/>
        <v>3.5</v>
      </c>
      <c r="I245" s="124">
        <f t="shared" si="21"/>
        <v>3.5</v>
      </c>
    </row>
    <row r="246" spans="1:9" ht="38.25">
      <c r="A246" s="78" t="s">
        <v>240</v>
      </c>
      <c r="B246" s="78"/>
      <c r="C246" s="154" t="s">
        <v>241</v>
      </c>
      <c r="D246" s="109" t="s">
        <v>37</v>
      </c>
      <c r="E246" s="117">
        <v>14</v>
      </c>
      <c r="F246" s="124"/>
      <c r="G246" s="124">
        <f>G247</f>
        <v>3.5</v>
      </c>
      <c r="H246" s="124">
        <f t="shared" si="21"/>
        <v>3.5</v>
      </c>
      <c r="I246" s="124">
        <f t="shared" si="21"/>
        <v>3.5</v>
      </c>
    </row>
    <row r="247" spans="1:9" ht="25.5">
      <c r="A247" s="78" t="s">
        <v>75</v>
      </c>
      <c r="B247" s="78"/>
      <c r="C247" s="154" t="s">
        <v>241</v>
      </c>
      <c r="D247" s="109" t="s">
        <v>37</v>
      </c>
      <c r="E247" s="117">
        <v>14</v>
      </c>
      <c r="F247" s="124">
        <v>240</v>
      </c>
      <c r="G247" s="124">
        <v>3.5</v>
      </c>
      <c r="H247" s="124">
        <v>3.5</v>
      </c>
      <c r="I247" s="124">
        <v>3.5</v>
      </c>
    </row>
    <row r="248" spans="1:9" ht="15.75">
      <c r="A248" s="3" t="s">
        <v>67</v>
      </c>
      <c r="B248" s="78"/>
      <c r="C248" s="124"/>
      <c r="D248" s="94" t="s">
        <v>38</v>
      </c>
      <c r="E248" s="94" t="s">
        <v>42</v>
      </c>
      <c r="F248" s="142"/>
      <c r="G248" s="180">
        <f>G249</f>
        <v>5500</v>
      </c>
      <c r="H248" s="124"/>
      <c r="I248" s="124"/>
    </row>
    <row r="249" spans="1:9" ht="12.75">
      <c r="A249" s="80" t="s">
        <v>60</v>
      </c>
      <c r="B249" s="78"/>
      <c r="C249" s="179" t="s">
        <v>85</v>
      </c>
      <c r="D249" s="109" t="s">
        <v>38</v>
      </c>
      <c r="E249" s="109" t="s">
        <v>42</v>
      </c>
      <c r="F249" s="124"/>
      <c r="G249" s="124">
        <f>G250</f>
        <v>5500</v>
      </c>
      <c r="H249" s="124"/>
      <c r="I249" s="124"/>
    </row>
    <row r="250" spans="1:9" ht="12.75">
      <c r="A250" s="80" t="s">
        <v>60</v>
      </c>
      <c r="B250" s="78"/>
      <c r="C250" s="112" t="s">
        <v>86</v>
      </c>
      <c r="D250" s="109" t="s">
        <v>38</v>
      </c>
      <c r="E250" s="109" t="s">
        <v>42</v>
      </c>
      <c r="F250" s="124"/>
      <c r="G250" s="124">
        <f>G251</f>
        <v>5500</v>
      </c>
      <c r="H250" s="124"/>
      <c r="I250" s="124"/>
    </row>
    <row r="251" spans="1:9" ht="12.75">
      <c r="A251" s="80" t="s">
        <v>60</v>
      </c>
      <c r="B251" s="78"/>
      <c r="C251" s="112" t="s">
        <v>102</v>
      </c>
      <c r="D251" s="109" t="s">
        <v>38</v>
      </c>
      <c r="E251" s="109" t="s">
        <v>42</v>
      </c>
      <c r="F251" s="124"/>
      <c r="G251" s="124">
        <f>G252</f>
        <v>5500</v>
      </c>
      <c r="H251" s="124"/>
      <c r="I251" s="124"/>
    </row>
    <row r="252" spans="1:9" ht="25.5">
      <c r="A252" s="80" t="s">
        <v>289</v>
      </c>
      <c r="B252" s="78"/>
      <c r="C252" s="112" t="s">
        <v>290</v>
      </c>
      <c r="D252" s="109" t="s">
        <v>38</v>
      </c>
      <c r="E252" s="109" t="s">
        <v>42</v>
      </c>
      <c r="F252" s="124"/>
      <c r="G252" s="124">
        <f>G253</f>
        <v>5500</v>
      </c>
      <c r="H252" s="124"/>
      <c r="I252" s="124"/>
    </row>
    <row r="253" spans="1:9" ht="25.5">
      <c r="A253" s="78" t="s">
        <v>75</v>
      </c>
      <c r="B253" s="78"/>
      <c r="C253" s="112" t="s">
        <v>290</v>
      </c>
      <c r="D253" s="109" t="s">
        <v>38</v>
      </c>
      <c r="E253" s="109" t="s">
        <v>42</v>
      </c>
      <c r="F253" s="124">
        <v>240</v>
      </c>
      <c r="G253" s="124">
        <v>5500</v>
      </c>
      <c r="H253" s="124"/>
      <c r="I253" s="124"/>
    </row>
    <row r="254" spans="1:9" ht="12.75">
      <c r="A254" s="76" t="s">
        <v>33</v>
      </c>
      <c r="B254" s="78"/>
      <c r="C254" s="149"/>
      <c r="D254" s="94" t="s">
        <v>38</v>
      </c>
      <c r="E254" s="141">
        <v>12</v>
      </c>
      <c r="F254" s="142"/>
      <c r="G254" s="96">
        <f>G255+G259</f>
        <v>3885.2999999999997</v>
      </c>
      <c r="H254" s="124"/>
      <c r="I254" s="124"/>
    </row>
    <row r="255" spans="1:9" ht="12.75">
      <c r="A255" s="80" t="s">
        <v>60</v>
      </c>
      <c r="B255" s="78"/>
      <c r="C255" s="153" t="s">
        <v>85</v>
      </c>
      <c r="D255" s="109" t="s">
        <v>38</v>
      </c>
      <c r="E255" s="117">
        <v>12</v>
      </c>
      <c r="F255" s="124"/>
      <c r="G255" s="110">
        <f>G256</f>
        <v>67.6</v>
      </c>
      <c r="H255" s="124"/>
      <c r="I255" s="124"/>
    </row>
    <row r="256" spans="1:9" ht="12.75">
      <c r="A256" s="80" t="s">
        <v>60</v>
      </c>
      <c r="B256" s="78"/>
      <c r="C256" s="150" t="s">
        <v>86</v>
      </c>
      <c r="D256" s="109" t="s">
        <v>38</v>
      </c>
      <c r="E256" s="117">
        <v>12</v>
      </c>
      <c r="F256" s="124"/>
      <c r="G256" s="110">
        <f>G257</f>
        <v>67.6</v>
      </c>
      <c r="H256" s="124"/>
      <c r="I256" s="124"/>
    </row>
    <row r="257" spans="1:9" ht="63.75">
      <c r="A257" s="119" t="s">
        <v>252</v>
      </c>
      <c r="B257" s="78"/>
      <c r="C257" s="150" t="s">
        <v>251</v>
      </c>
      <c r="D257" s="109" t="s">
        <v>38</v>
      </c>
      <c r="E257" s="117">
        <v>12</v>
      </c>
      <c r="F257" s="124"/>
      <c r="G257" s="110">
        <f>SUM(G258)</f>
        <v>67.6</v>
      </c>
      <c r="H257" s="124"/>
      <c r="I257" s="124"/>
    </row>
    <row r="258" spans="1:9" ht="12.75">
      <c r="A258" s="78" t="s">
        <v>55</v>
      </c>
      <c r="B258" s="78"/>
      <c r="C258" s="150" t="s">
        <v>251</v>
      </c>
      <c r="D258" s="109" t="s">
        <v>38</v>
      </c>
      <c r="E258" s="117">
        <v>12</v>
      </c>
      <c r="F258" s="124">
        <v>540</v>
      </c>
      <c r="G258" s="110">
        <v>67.6</v>
      </c>
      <c r="H258" s="124"/>
      <c r="I258" s="124"/>
    </row>
    <row r="259" spans="1:9" ht="25.5">
      <c r="A259" s="174" t="s">
        <v>289</v>
      </c>
      <c r="B259" s="78"/>
      <c r="C259" s="54" t="s">
        <v>251</v>
      </c>
      <c r="D259" s="109" t="s">
        <v>38</v>
      </c>
      <c r="E259" s="117">
        <v>12</v>
      </c>
      <c r="F259" s="124"/>
      <c r="G259" s="110">
        <f>G260</f>
        <v>3817.7</v>
      </c>
      <c r="H259" s="124"/>
      <c r="I259" s="124"/>
    </row>
    <row r="260" spans="1:9" ht="25.5">
      <c r="A260" s="78" t="s">
        <v>75</v>
      </c>
      <c r="B260" s="78"/>
      <c r="C260" s="54" t="s">
        <v>290</v>
      </c>
      <c r="D260" s="109" t="s">
        <v>38</v>
      </c>
      <c r="E260" s="117">
        <v>12</v>
      </c>
      <c r="F260" s="42" t="s">
        <v>76</v>
      </c>
      <c r="G260" s="110">
        <v>3817.7</v>
      </c>
      <c r="H260" s="124"/>
      <c r="I260" s="124"/>
    </row>
    <row r="261" spans="1:9" ht="14.25">
      <c r="A261" s="76" t="s">
        <v>7</v>
      </c>
      <c r="B261" s="95">
        <v>911</v>
      </c>
      <c r="C261" s="156"/>
      <c r="D261" s="94" t="s">
        <v>44</v>
      </c>
      <c r="E261" s="94" t="s">
        <v>36</v>
      </c>
      <c r="F261" s="112"/>
      <c r="G261" s="108">
        <f>G262+G289+G291</f>
        <v>984.5</v>
      </c>
      <c r="H261" s="108">
        <f>H262</f>
        <v>335.5</v>
      </c>
      <c r="I261" s="108">
        <f>I262</f>
        <v>335.5</v>
      </c>
    </row>
    <row r="262" spans="1:9" ht="13.5">
      <c r="A262" s="78" t="s">
        <v>21</v>
      </c>
      <c r="B262" s="124"/>
      <c r="C262" s="149"/>
      <c r="D262" s="125" t="s">
        <v>44</v>
      </c>
      <c r="E262" s="125" t="s">
        <v>35</v>
      </c>
      <c r="F262" s="112"/>
      <c r="G262" s="110">
        <f aca="true" t="shared" si="22" ref="G262:I264">G263</f>
        <v>409.5</v>
      </c>
      <c r="H262" s="110">
        <f t="shared" si="22"/>
        <v>335.5</v>
      </c>
      <c r="I262" s="110">
        <f t="shared" si="22"/>
        <v>335.5</v>
      </c>
    </row>
    <row r="263" spans="1:9" ht="12.75">
      <c r="A263" s="80" t="s">
        <v>60</v>
      </c>
      <c r="B263" s="124"/>
      <c r="C263" s="150" t="s">
        <v>85</v>
      </c>
      <c r="D263" s="109" t="s">
        <v>44</v>
      </c>
      <c r="E263" s="109" t="s">
        <v>35</v>
      </c>
      <c r="F263" s="109"/>
      <c r="G263" s="110">
        <f t="shared" si="22"/>
        <v>409.5</v>
      </c>
      <c r="H263" s="110">
        <f t="shared" si="22"/>
        <v>335.5</v>
      </c>
      <c r="I263" s="110">
        <f t="shared" si="22"/>
        <v>335.5</v>
      </c>
    </row>
    <row r="264" spans="1:9" ht="12.75">
      <c r="A264" s="80" t="s">
        <v>148</v>
      </c>
      <c r="B264" s="124"/>
      <c r="C264" s="153" t="s">
        <v>86</v>
      </c>
      <c r="D264" s="109" t="s">
        <v>44</v>
      </c>
      <c r="E264" s="109" t="s">
        <v>35</v>
      </c>
      <c r="F264" s="109"/>
      <c r="G264" s="110">
        <f t="shared" si="22"/>
        <v>409.5</v>
      </c>
      <c r="H264" s="110">
        <f t="shared" si="22"/>
        <v>335.5</v>
      </c>
      <c r="I264" s="110">
        <f t="shared" si="22"/>
        <v>335.5</v>
      </c>
    </row>
    <row r="265" spans="1:9" ht="12.75">
      <c r="A265" s="80" t="s">
        <v>148</v>
      </c>
      <c r="B265" s="124"/>
      <c r="C265" s="153" t="s">
        <v>102</v>
      </c>
      <c r="D265" s="109" t="s">
        <v>44</v>
      </c>
      <c r="E265" s="109" t="s">
        <v>35</v>
      </c>
      <c r="F265" s="109"/>
      <c r="G265" s="110">
        <f>G266+G268+G283</f>
        <v>409.5</v>
      </c>
      <c r="H265" s="110">
        <f>H266+H268</f>
        <v>335.5</v>
      </c>
      <c r="I265" s="110">
        <f>I266+I268</f>
        <v>335.5</v>
      </c>
    </row>
    <row r="266" spans="1:9" ht="12.75" hidden="1">
      <c r="A266" s="80" t="s">
        <v>158</v>
      </c>
      <c r="B266" s="124"/>
      <c r="C266" s="153" t="s">
        <v>155</v>
      </c>
      <c r="D266" s="109" t="s">
        <v>44</v>
      </c>
      <c r="E266" s="109" t="s">
        <v>35</v>
      </c>
      <c r="F266" s="109"/>
      <c r="G266" s="110">
        <f>G267</f>
        <v>0</v>
      </c>
      <c r="H266" s="110">
        <f>H267</f>
        <v>0</v>
      </c>
      <c r="I266" s="110">
        <f>I267</f>
        <v>0</v>
      </c>
    </row>
    <row r="267" spans="1:9" ht="25.5" hidden="1">
      <c r="A267" s="78" t="s">
        <v>75</v>
      </c>
      <c r="B267" s="124"/>
      <c r="C267" s="153" t="s">
        <v>155</v>
      </c>
      <c r="D267" s="109" t="s">
        <v>44</v>
      </c>
      <c r="E267" s="109" t="s">
        <v>35</v>
      </c>
      <c r="F267" s="109" t="s">
        <v>76</v>
      </c>
      <c r="G267" s="110"/>
      <c r="H267" s="110"/>
      <c r="I267" s="110"/>
    </row>
    <row r="268" spans="1:9" ht="12.75">
      <c r="A268" s="80" t="s">
        <v>201</v>
      </c>
      <c r="B268" s="124"/>
      <c r="C268" s="150" t="s">
        <v>103</v>
      </c>
      <c r="D268" s="109" t="s">
        <v>44</v>
      </c>
      <c r="E268" s="109" t="s">
        <v>35</v>
      </c>
      <c r="F268" s="109"/>
      <c r="G268" s="110">
        <f>G269</f>
        <v>409.5</v>
      </c>
      <c r="H268" s="110">
        <f>H269</f>
        <v>335.5</v>
      </c>
      <c r="I268" s="110">
        <f>I269</f>
        <v>335.5</v>
      </c>
    </row>
    <row r="269" spans="1:9" ht="27" customHeight="1">
      <c r="A269" s="78" t="s">
        <v>75</v>
      </c>
      <c r="B269" s="78"/>
      <c r="C269" s="150" t="s">
        <v>103</v>
      </c>
      <c r="D269" s="109" t="s">
        <v>44</v>
      </c>
      <c r="E269" s="109" t="s">
        <v>35</v>
      </c>
      <c r="F269" s="109" t="s">
        <v>76</v>
      </c>
      <c r="G269" s="110">
        <f>6!G181</f>
        <v>409.5</v>
      </c>
      <c r="H269" s="110">
        <f>6!H181</f>
        <v>335.5</v>
      </c>
      <c r="I269" s="110">
        <f>6!I181</f>
        <v>335.5</v>
      </c>
    </row>
    <row r="270" spans="1:9" ht="12.75" hidden="1">
      <c r="A270" s="76" t="s">
        <v>14</v>
      </c>
      <c r="B270" s="78"/>
      <c r="C270" s="153"/>
      <c r="D270" s="94" t="s">
        <v>45</v>
      </c>
      <c r="E270" s="94" t="s">
        <v>36</v>
      </c>
      <c r="F270" s="109"/>
      <c r="G270" s="110">
        <f aca="true" t="shared" si="23" ref="G270:G275">G271</f>
        <v>0</v>
      </c>
      <c r="H270" s="110">
        <f aca="true" t="shared" si="24" ref="H270:H275">H271</f>
        <v>0</v>
      </c>
      <c r="I270" s="110">
        <f aca="true" t="shared" si="25" ref="I270:I275">I271</f>
        <v>0</v>
      </c>
    </row>
    <row r="271" spans="1:9" ht="12.75" hidden="1">
      <c r="A271" s="78" t="s">
        <v>12</v>
      </c>
      <c r="B271" s="78"/>
      <c r="C271" s="153"/>
      <c r="D271" s="109" t="s">
        <v>45</v>
      </c>
      <c r="E271" s="109" t="s">
        <v>35</v>
      </c>
      <c r="F271" s="109"/>
      <c r="G271" s="110">
        <f t="shared" si="23"/>
        <v>0</v>
      </c>
      <c r="H271" s="110">
        <f t="shared" si="24"/>
        <v>0</v>
      </c>
      <c r="I271" s="110">
        <f t="shared" si="25"/>
        <v>0</v>
      </c>
    </row>
    <row r="272" spans="1:9" ht="12.75" hidden="1">
      <c r="A272" s="80" t="s">
        <v>60</v>
      </c>
      <c r="B272" s="78"/>
      <c r="C272" s="150" t="s">
        <v>85</v>
      </c>
      <c r="D272" s="109" t="s">
        <v>45</v>
      </c>
      <c r="E272" s="109" t="s">
        <v>35</v>
      </c>
      <c r="F272" s="109"/>
      <c r="G272" s="110">
        <f t="shared" si="23"/>
        <v>0</v>
      </c>
      <c r="H272" s="110">
        <f t="shared" si="24"/>
        <v>0</v>
      </c>
      <c r="I272" s="110">
        <f t="shared" si="25"/>
        <v>0</v>
      </c>
    </row>
    <row r="273" spans="1:9" ht="12.75" hidden="1">
      <c r="A273" s="80" t="s">
        <v>148</v>
      </c>
      <c r="B273" s="78"/>
      <c r="C273" s="150" t="s">
        <v>86</v>
      </c>
      <c r="D273" s="109" t="s">
        <v>45</v>
      </c>
      <c r="E273" s="109" t="s">
        <v>35</v>
      </c>
      <c r="F273" s="109"/>
      <c r="G273" s="110">
        <f t="shared" si="23"/>
        <v>0</v>
      </c>
      <c r="H273" s="110">
        <f t="shared" si="24"/>
        <v>0</v>
      </c>
      <c r="I273" s="110">
        <f t="shared" si="25"/>
        <v>0</v>
      </c>
    </row>
    <row r="274" spans="1:9" ht="12.75" hidden="1">
      <c r="A274" s="80" t="s">
        <v>148</v>
      </c>
      <c r="B274" s="78"/>
      <c r="C274" s="150" t="s">
        <v>102</v>
      </c>
      <c r="D274" s="109" t="s">
        <v>45</v>
      </c>
      <c r="E274" s="109" t="s">
        <v>35</v>
      </c>
      <c r="F274" s="109"/>
      <c r="G274" s="110">
        <f t="shared" si="23"/>
        <v>0</v>
      </c>
      <c r="H274" s="110">
        <f t="shared" si="24"/>
        <v>0</v>
      </c>
      <c r="I274" s="110">
        <f t="shared" si="25"/>
        <v>0</v>
      </c>
    </row>
    <row r="275" spans="1:9" ht="26.25" customHeight="1" hidden="1">
      <c r="A275" s="78" t="s">
        <v>234</v>
      </c>
      <c r="B275" s="78"/>
      <c r="C275" s="150" t="s">
        <v>232</v>
      </c>
      <c r="D275" s="109" t="s">
        <v>45</v>
      </c>
      <c r="E275" s="109" t="s">
        <v>35</v>
      </c>
      <c r="F275" s="109"/>
      <c r="G275" s="110">
        <f t="shared" si="23"/>
        <v>0</v>
      </c>
      <c r="H275" s="110">
        <f t="shared" si="24"/>
        <v>0</v>
      </c>
      <c r="I275" s="110">
        <f t="shared" si="25"/>
        <v>0</v>
      </c>
    </row>
    <row r="276" spans="1:9" ht="12.75" hidden="1">
      <c r="A276" s="79" t="s">
        <v>127</v>
      </c>
      <c r="B276" s="78"/>
      <c r="C276" s="150" t="s">
        <v>232</v>
      </c>
      <c r="D276" s="109" t="s">
        <v>45</v>
      </c>
      <c r="E276" s="109" t="s">
        <v>35</v>
      </c>
      <c r="F276" s="112">
        <v>110</v>
      </c>
      <c r="G276" s="110"/>
      <c r="H276" s="110"/>
      <c r="I276" s="110"/>
    </row>
    <row r="277" spans="1:9" ht="12.75" hidden="1">
      <c r="A277" s="78"/>
      <c r="B277" s="78"/>
      <c r="C277" s="153"/>
      <c r="D277" s="109"/>
      <c r="E277" s="109"/>
      <c r="F277" s="109"/>
      <c r="G277" s="110"/>
      <c r="H277" s="110"/>
      <c r="I277" s="110"/>
    </row>
    <row r="278" spans="1:9" ht="12.75" hidden="1">
      <c r="A278" s="78"/>
      <c r="B278" s="78"/>
      <c r="C278" s="153"/>
      <c r="D278" s="109"/>
      <c r="E278" s="109"/>
      <c r="F278" s="109"/>
      <c r="G278" s="110"/>
      <c r="H278" s="110"/>
      <c r="I278" s="110"/>
    </row>
    <row r="279" spans="1:9" ht="12.75" hidden="1">
      <c r="A279" s="78"/>
      <c r="B279" s="78"/>
      <c r="C279" s="153"/>
      <c r="D279" s="109"/>
      <c r="E279" s="109"/>
      <c r="F279" s="109"/>
      <c r="G279" s="110"/>
      <c r="H279" s="110"/>
      <c r="I279" s="110"/>
    </row>
    <row r="280" spans="1:9" ht="12.75" hidden="1">
      <c r="A280" s="78"/>
      <c r="B280" s="78"/>
      <c r="C280" s="153"/>
      <c r="D280" s="109"/>
      <c r="E280" s="109"/>
      <c r="F280" s="109"/>
      <c r="G280" s="110"/>
      <c r="H280" s="110"/>
      <c r="I280" s="110"/>
    </row>
    <row r="281" spans="1:9" ht="12.75" hidden="1">
      <c r="A281" s="78"/>
      <c r="B281" s="78"/>
      <c r="C281" s="153"/>
      <c r="D281" s="109"/>
      <c r="E281" s="109"/>
      <c r="F281" s="109"/>
      <c r="G281" s="110"/>
      <c r="H281" s="110"/>
      <c r="I281" s="110"/>
    </row>
    <row r="282" spans="1:9" ht="12.75" hidden="1">
      <c r="A282" s="78"/>
      <c r="B282" s="78"/>
      <c r="C282" s="153"/>
      <c r="D282" s="109"/>
      <c r="E282" s="109"/>
      <c r="F282" s="109"/>
      <c r="G282" s="110"/>
      <c r="H282" s="110"/>
      <c r="I282" s="110"/>
    </row>
    <row r="283" spans="1:9" ht="25.5">
      <c r="A283" s="78" t="s">
        <v>309</v>
      </c>
      <c r="B283" s="124"/>
      <c r="C283" s="150" t="s">
        <v>308</v>
      </c>
      <c r="D283" s="109" t="s">
        <v>44</v>
      </c>
      <c r="E283" s="109" t="s">
        <v>35</v>
      </c>
      <c r="F283" s="109"/>
      <c r="G283" s="110">
        <f>G284</f>
        <v>0</v>
      </c>
      <c r="H283" s="110"/>
      <c r="I283" s="110"/>
    </row>
    <row r="284" spans="1:9" ht="25.5">
      <c r="A284" s="78" t="s">
        <v>75</v>
      </c>
      <c r="B284" s="78"/>
      <c r="C284" s="150" t="s">
        <v>308</v>
      </c>
      <c r="D284" s="109" t="s">
        <v>44</v>
      </c>
      <c r="E284" s="109" t="s">
        <v>35</v>
      </c>
      <c r="F284" s="109" t="s">
        <v>76</v>
      </c>
      <c r="G284" s="110">
        <v>0</v>
      </c>
      <c r="H284" s="110"/>
      <c r="I284" s="110"/>
    </row>
    <row r="285" spans="1:9" ht="12.75">
      <c r="A285" s="76" t="s">
        <v>8</v>
      </c>
      <c r="B285" s="78"/>
      <c r="C285" s="150"/>
      <c r="D285" s="94" t="s">
        <v>44</v>
      </c>
      <c r="E285" s="94" t="s">
        <v>41</v>
      </c>
      <c r="F285" s="109"/>
      <c r="G285" s="110"/>
      <c r="H285" s="110"/>
      <c r="I285" s="110"/>
    </row>
    <row r="286" spans="1:9" ht="12.75">
      <c r="A286" s="80" t="s">
        <v>60</v>
      </c>
      <c r="B286" s="78"/>
      <c r="C286" s="111" t="s">
        <v>85</v>
      </c>
      <c r="D286" s="109" t="s">
        <v>44</v>
      </c>
      <c r="E286" s="109" t="s">
        <v>41</v>
      </c>
      <c r="F286" s="109"/>
      <c r="G286" s="110"/>
      <c r="H286" s="110"/>
      <c r="I286" s="110"/>
    </row>
    <row r="287" spans="1:9" ht="12.75">
      <c r="A287" s="80" t="s">
        <v>148</v>
      </c>
      <c r="B287" s="78"/>
      <c r="C287" s="111" t="s">
        <v>86</v>
      </c>
      <c r="D287" s="109" t="s">
        <v>44</v>
      </c>
      <c r="E287" s="109" t="s">
        <v>41</v>
      </c>
      <c r="F287" s="109"/>
      <c r="G287" s="110"/>
      <c r="H287" s="110"/>
      <c r="I287" s="110"/>
    </row>
    <row r="288" spans="1:9" ht="12.75">
      <c r="A288" s="80" t="s">
        <v>148</v>
      </c>
      <c r="B288" s="78"/>
      <c r="C288" s="112" t="s">
        <v>102</v>
      </c>
      <c r="D288" s="109" t="s">
        <v>44</v>
      </c>
      <c r="E288" s="109" t="s">
        <v>41</v>
      </c>
      <c r="F288" s="109"/>
      <c r="G288" s="110"/>
      <c r="H288" s="110"/>
      <c r="I288" s="110"/>
    </row>
    <row r="289" spans="1:9" ht="25.5">
      <c r="A289" s="78" t="s">
        <v>309</v>
      </c>
      <c r="B289" s="78"/>
      <c r="C289" s="112" t="s">
        <v>308</v>
      </c>
      <c r="D289" s="109" t="s">
        <v>44</v>
      </c>
      <c r="E289" s="109" t="s">
        <v>41</v>
      </c>
      <c r="F289" s="109"/>
      <c r="G289" s="110">
        <f>G290</f>
        <v>325</v>
      </c>
      <c r="H289" s="110"/>
      <c r="I289" s="110"/>
    </row>
    <row r="290" spans="1:9" ht="25.5">
      <c r="A290" s="78" t="s">
        <v>75</v>
      </c>
      <c r="B290" s="78"/>
      <c r="C290" s="112" t="s">
        <v>308</v>
      </c>
      <c r="D290" s="109" t="s">
        <v>44</v>
      </c>
      <c r="E290" s="109" t="s">
        <v>41</v>
      </c>
      <c r="F290" s="109" t="s">
        <v>76</v>
      </c>
      <c r="G290" s="110">
        <f>195+130</f>
        <v>325</v>
      </c>
      <c r="H290" s="110"/>
      <c r="I290" s="110"/>
    </row>
    <row r="291" spans="1:9" ht="12.75">
      <c r="A291" s="76" t="s">
        <v>216</v>
      </c>
      <c r="B291" s="40"/>
      <c r="C291" s="62"/>
      <c r="D291" s="62" t="s">
        <v>44</v>
      </c>
      <c r="E291" s="94" t="s">
        <v>44</v>
      </c>
      <c r="F291" s="109"/>
      <c r="G291" s="96">
        <f>G292</f>
        <v>250</v>
      </c>
      <c r="H291" s="110"/>
      <c r="I291" s="110"/>
    </row>
    <row r="292" spans="1:9" ht="12.75">
      <c r="A292" s="80" t="s">
        <v>60</v>
      </c>
      <c r="B292" s="78"/>
      <c r="C292" s="150" t="s">
        <v>85</v>
      </c>
      <c r="D292" s="109" t="s">
        <v>44</v>
      </c>
      <c r="E292" s="109" t="s">
        <v>44</v>
      </c>
      <c r="F292" s="109"/>
      <c r="G292" s="110">
        <f>G293</f>
        <v>250</v>
      </c>
      <c r="H292" s="110"/>
      <c r="I292" s="110"/>
    </row>
    <row r="293" spans="1:9" ht="12.75">
      <c r="A293" s="80" t="s">
        <v>148</v>
      </c>
      <c r="B293" s="78"/>
      <c r="C293" s="153" t="s">
        <v>86</v>
      </c>
      <c r="D293" s="109" t="s">
        <v>44</v>
      </c>
      <c r="E293" s="109" t="s">
        <v>44</v>
      </c>
      <c r="F293" s="109"/>
      <c r="G293" s="110">
        <f>G294</f>
        <v>250</v>
      </c>
      <c r="H293" s="110"/>
      <c r="I293" s="110"/>
    </row>
    <row r="294" spans="1:9" ht="12.75">
      <c r="A294" s="80" t="s">
        <v>148</v>
      </c>
      <c r="B294" s="78"/>
      <c r="C294" s="153" t="s">
        <v>102</v>
      </c>
      <c r="D294" s="109" t="s">
        <v>44</v>
      </c>
      <c r="E294" s="109" t="s">
        <v>44</v>
      </c>
      <c r="F294" s="109"/>
      <c r="G294" s="110">
        <f>G295</f>
        <v>250</v>
      </c>
      <c r="H294" s="110"/>
      <c r="I294" s="110"/>
    </row>
    <row r="295" spans="1:9" ht="25.5">
      <c r="A295" s="78" t="s">
        <v>309</v>
      </c>
      <c r="B295" s="78"/>
      <c r="C295" s="112" t="s">
        <v>308</v>
      </c>
      <c r="D295" s="109" t="s">
        <v>44</v>
      </c>
      <c r="E295" s="109" t="s">
        <v>44</v>
      </c>
      <c r="F295" s="109"/>
      <c r="G295" s="41">
        <f>G296</f>
        <v>250</v>
      </c>
      <c r="H295" s="110"/>
      <c r="I295" s="110"/>
    </row>
    <row r="296" spans="1:9" ht="25.5">
      <c r="A296" s="78" t="s">
        <v>75</v>
      </c>
      <c r="B296" s="78"/>
      <c r="C296" s="112" t="s">
        <v>308</v>
      </c>
      <c r="D296" s="109" t="s">
        <v>44</v>
      </c>
      <c r="E296" s="109" t="s">
        <v>44</v>
      </c>
      <c r="F296" s="109" t="s">
        <v>76</v>
      </c>
      <c r="G296" s="41">
        <v>250</v>
      </c>
      <c r="H296" s="110"/>
      <c r="I296" s="110"/>
    </row>
    <row r="297" spans="1:9" ht="14.25">
      <c r="A297" s="76" t="s">
        <v>14</v>
      </c>
      <c r="B297" s="78"/>
      <c r="C297" s="150"/>
      <c r="D297" s="109" t="s">
        <v>45</v>
      </c>
      <c r="E297" s="109" t="s">
        <v>36</v>
      </c>
      <c r="F297" s="109"/>
      <c r="G297" s="108">
        <f aca="true" t="shared" si="26" ref="G297:G302">G298</f>
        <v>65</v>
      </c>
      <c r="H297" s="110"/>
      <c r="I297" s="110"/>
    </row>
    <row r="298" spans="1:9" ht="12.75">
      <c r="A298" s="78" t="s">
        <v>12</v>
      </c>
      <c r="B298" s="78"/>
      <c r="C298" s="150"/>
      <c r="D298" s="109" t="s">
        <v>45</v>
      </c>
      <c r="E298" s="109" t="s">
        <v>35</v>
      </c>
      <c r="F298" s="109"/>
      <c r="G298" s="110">
        <f t="shared" si="26"/>
        <v>65</v>
      </c>
      <c r="H298" s="110"/>
      <c r="I298" s="110"/>
    </row>
    <row r="299" spans="1:9" ht="12.75">
      <c r="A299" s="80" t="s">
        <v>60</v>
      </c>
      <c r="B299" s="78"/>
      <c r="C299" s="111" t="s">
        <v>85</v>
      </c>
      <c r="D299" s="109" t="s">
        <v>45</v>
      </c>
      <c r="E299" s="109" t="s">
        <v>35</v>
      </c>
      <c r="F299" s="109"/>
      <c r="G299" s="110">
        <f t="shared" si="26"/>
        <v>65</v>
      </c>
      <c r="H299" s="110"/>
      <c r="I299" s="110"/>
    </row>
    <row r="300" spans="1:9" ht="12.75">
      <c r="A300" s="80" t="s">
        <v>148</v>
      </c>
      <c r="B300" s="78"/>
      <c r="C300" s="111" t="s">
        <v>86</v>
      </c>
      <c r="D300" s="109" t="s">
        <v>45</v>
      </c>
      <c r="E300" s="109" t="s">
        <v>35</v>
      </c>
      <c r="F300" s="109"/>
      <c r="G300" s="110">
        <f t="shared" si="26"/>
        <v>65</v>
      </c>
      <c r="H300" s="110"/>
      <c r="I300" s="110"/>
    </row>
    <row r="301" spans="1:9" ht="12.75">
      <c r="A301" s="80" t="s">
        <v>148</v>
      </c>
      <c r="B301" s="78"/>
      <c r="C301" s="112" t="s">
        <v>102</v>
      </c>
      <c r="D301" s="109" t="s">
        <v>45</v>
      </c>
      <c r="E301" s="109" t="s">
        <v>35</v>
      </c>
      <c r="F301" s="109"/>
      <c r="G301" s="110">
        <f t="shared" si="26"/>
        <v>65</v>
      </c>
      <c r="H301" s="110"/>
      <c r="I301" s="110"/>
    </row>
    <row r="302" spans="1:9" ht="12.75">
      <c r="A302" s="80" t="s">
        <v>285</v>
      </c>
      <c r="B302" s="78"/>
      <c r="C302" s="112" t="s">
        <v>311</v>
      </c>
      <c r="D302" s="109" t="s">
        <v>45</v>
      </c>
      <c r="E302" s="109" t="s">
        <v>35</v>
      </c>
      <c r="F302" s="109"/>
      <c r="G302" s="110">
        <f t="shared" si="26"/>
        <v>65</v>
      </c>
      <c r="H302" s="110"/>
      <c r="I302" s="110"/>
    </row>
    <row r="303" spans="1:9" ht="25.5">
      <c r="A303" s="78" t="s">
        <v>75</v>
      </c>
      <c r="B303" s="78"/>
      <c r="C303" s="112" t="s">
        <v>311</v>
      </c>
      <c r="D303" s="109" t="s">
        <v>45</v>
      </c>
      <c r="E303" s="109" t="s">
        <v>35</v>
      </c>
      <c r="F303" s="109" t="s">
        <v>76</v>
      </c>
      <c r="G303" s="110">
        <f>6!G245</f>
        <v>65</v>
      </c>
      <c r="H303" s="110"/>
      <c r="I303" s="110"/>
    </row>
    <row r="304" spans="1:9" ht="14.25">
      <c r="A304" s="82" t="s">
        <v>27</v>
      </c>
      <c r="B304" s="95">
        <v>911</v>
      </c>
      <c r="C304" s="156"/>
      <c r="D304" s="94" t="s">
        <v>46</v>
      </c>
      <c r="E304" s="94" t="s">
        <v>36</v>
      </c>
      <c r="F304" s="94"/>
      <c r="G304" s="108">
        <f aca="true" t="shared" si="27" ref="G304:G309">G305</f>
        <v>1308.2</v>
      </c>
      <c r="H304" s="108">
        <f aca="true" t="shared" si="28" ref="H304:H309">H305</f>
        <v>1308.2</v>
      </c>
      <c r="I304" s="108">
        <f aca="true" t="shared" si="29" ref="I304:I309">I305</f>
        <v>1308.2</v>
      </c>
    </row>
    <row r="305" spans="1:9" ht="12.75">
      <c r="A305" s="78" t="s">
        <v>24</v>
      </c>
      <c r="B305" s="124"/>
      <c r="C305" s="149"/>
      <c r="D305" s="109" t="s">
        <v>46</v>
      </c>
      <c r="E305" s="109" t="s">
        <v>35</v>
      </c>
      <c r="F305" s="109"/>
      <c r="G305" s="110">
        <f t="shared" si="27"/>
        <v>1308.2</v>
      </c>
      <c r="H305" s="110">
        <f t="shared" si="28"/>
        <v>1308.2</v>
      </c>
      <c r="I305" s="110">
        <f t="shared" si="29"/>
        <v>1308.2</v>
      </c>
    </row>
    <row r="306" spans="1:9" ht="12.75">
      <c r="A306" s="80" t="s">
        <v>60</v>
      </c>
      <c r="B306" s="78"/>
      <c r="C306" s="150" t="s">
        <v>85</v>
      </c>
      <c r="D306" s="109" t="s">
        <v>46</v>
      </c>
      <c r="E306" s="109" t="s">
        <v>35</v>
      </c>
      <c r="F306" s="109"/>
      <c r="G306" s="110">
        <f t="shared" si="27"/>
        <v>1308.2</v>
      </c>
      <c r="H306" s="110">
        <f t="shared" si="28"/>
        <v>1308.2</v>
      </c>
      <c r="I306" s="110">
        <f t="shared" si="29"/>
        <v>1308.2</v>
      </c>
    </row>
    <row r="307" spans="1:9" ht="12.75">
      <c r="A307" s="80" t="s">
        <v>148</v>
      </c>
      <c r="B307" s="78"/>
      <c r="C307" s="150" t="s">
        <v>86</v>
      </c>
      <c r="D307" s="109" t="s">
        <v>46</v>
      </c>
      <c r="E307" s="109" t="s">
        <v>35</v>
      </c>
      <c r="F307" s="109"/>
      <c r="G307" s="110">
        <f t="shared" si="27"/>
        <v>1308.2</v>
      </c>
      <c r="H307" s="110">
        <f t="shared" si="28"/>
        <v>1308.2</v>
      </c>
      <c r="I307" s="110">
        <f t="shared" si="29"/>
        <v>1308.2</v>
      </c>
    </row>
    <row r="308" spans="1:9" ht="12.75">
      <c r="A308" s="80" t="s">
        <v>148</v>
      </c>
      <c r="B308" s="78"/>
      <c r="C308" s="150" t="s">
        <v>102</v>
      </c>
      <c r="D308" s="109" t="s">
        <v>46</v>
      </c>
      <c r="E308" s="109" t="s">
        <v>35</v>
      </c>
      <c r="F308" s="109"/>
      <c r="G308" s="110">
        <f t="shared" si="27"/>
        <v>1308.2</v>
      </c>
      <c r="H308" s="110">
        <f t="shared" si="28"/>
        <v>1308.2</v>
      </c>
      <c r="I308" s="110">
        <f t="shared" si="29"/>
        <v>1308.2</v>
      </c>
    </row>
    <row r="309" spans="1:9" ht="12.75">
      <c r="A309" s="78" t="s">
        <v>28</v>
      </c>
      <c r="B309" s="78"/>
      <c r="C309" s="150" t="s">
        <v>121</v>
      </c>
      <c r="D309" s="109" t="s">
        <v>46</v>
      </c>
      <c r="E309" s="109" t="s">
        <v>35</v>
      </c>
      <c r="F309" s="109"/>
      <c r="G309" s="110">
        <f t="shared" si="27"/>
        <v>1308.2</v>
      </c>
      <c r="H309" s="110">
        <f t="shared" si="28"/>
        <v>1308.2</v>
      </c>
      <c r="I309" s="110">
        <f t="shared" si="29"/>
        <v>1308.2</v>
      </c>
    </row>
    <row r="310" spans="1:9" ht="25.5">
      <c r="A310" s="78" t="s">
        <v>227</v>
      </c>
      <c r="B310" s="124"/>
      <c r="C310" s="150" t="s">
        <v>121</v>
      </c>
      <c r="D310" s="109" t="s">
        <v>46</v>
      </c>
      <c r="E310" s="109" t="s">
        <v>35</v>
      </c>
      <c r="F310" s="109" t="s">
        <v>226</v>
      </c>
      <c r="G310" s="110">
        <f>6!G268</f>
        <v>1308.2</v>
      </c>
      <c r="H310" s="110">
        <f>6!H268</f>
        <v>1308.2</v>
      </c>
      <c r="I310" s="110">
        <f>6!I268</f>
        <v>1308.2</v>
      </c>
    </row>
    <row r="311" spans="1:9" ht="12.75" hidden="1">
      <c r="A311" s="76" t="s">
        <v>9</v>
      </c>
      <c r="D311" s="62" t="s">
        <v>46</v>
      </c>
      <c r="E311" s="62" t="s">
        <v>39</v>
      </c>
      <c r="F311" s="32"/>
      <c r="G311" s="63">
        <f>G312</f>
        <v>0</v>
      </c>
      <c r="H311" s="63"/>
      <c r="I311" s="63"/>
    </row>
    <row r="312" spans="1:9" ht="12.75" hidden="1">
      <c r="A312" s="78" t="s">
        <v>229</v>
      </c>
      <c r="C312" s="164" t="s">
        <v>85</v>
      </c>
      <c r="D312" s="73" t="s">
        <v>39</v>
      </c>
      <c r="E312" s="42" t="s">
        <v>35</v>
      </c>
      <c r="F312" s="32"/>
      <c r="G312" s="71">
        <f>G313</f>
        <v>0</v>
      </c>
      <c r="H312" s="63"/>
      <c r="I312" s="63"/>
    </row>
    <row r="313" spans="1:9" ht="12.75" hidden="1">
      <c r="A313" s="80" t="s">
        <v>60</v>
      </c>
      <c r="C313" s="164" t="s">
        <v>86</v>
      </c>
      <c r="D313" s="73" t="s">
        <v>39</v>
      </c>
      <c r="E313" s="42" t="s">
        <v>35</v>
      </c>
      <c r="F313" s="32"/>
      <c r="G313" s="71">
        <f>G314</f>
        <v>0</v>
      </c>
      <c r="H313" s="63"/>
      <c r="I313" s="63"/>
    </row>
    <row r="314" spans="1:9" ht="12.75" hidden="1">
      <c r="A314" s="80" t="s">
        <v>148</v>
      </c>
      <c r="C314" s="164" t="s">
        <v>102</v>
      </c>
      <c r="D314" s="73" t="s">
        <v>39</v>
      </c>
      <c r="E314" s="42" t="s">
        <v>35</v>
      </c>
      <c r="F314" s="32"/>
      <c r="G314" s="71">
        <f>G315</f>
        <v>0</v>
      </c>
      <c r="H314" s="63"/>
      <c r="I314" s="63"/>
    </row>
    <row r="315" spans="1:9" ht="12.75" hidden="1">
      <c r="A315" s="80" t="s">
        <v>148</v>
      </c>
      <c r="C315" s="164" t="s">
        <v>230</v>
      </c>
      <c r="D315" s="73" t="s">
        <v>39</v>
      </c>
      <c r="E315" s="42" t="s">
        <v>35</v>
      </c>
      <c r="F315" s="32"/>
      <c r="G315" s="71">
        <f>G316</f>
        <v>0</v>
      </c>
      <c r="H315" s="63"/>
      <c r="I315" s="63"/>
    </row>
    <row r="316" spans="1:9" ht="25.5" hidden="1">
      <c r="A316" s="78" t="s">
        <v>231</v>
      </c>
      <c r="C316" s="164" t="s">
        <v>230</v>
      </c>
      <c r="D316" s="73" t="s">
        <v>39</v>
      </c>
      <c r="E316" s="73" t="s">
        <v>44</v>
      </c>
      <c r="F316" s="39" t="s">
        <v>76</v>
      </c>
      <c r="G316" s="71"/>
      <c r="H316" s="63"/>
      <c r="I316" s="63"/>
    </row>
    <row r="317" spans="1:10" ht="12.75">
      <c r="A317" s="75"/>
      <c r="H317" s="1"/>
      <c r="J317" s="31"/>
    </row>
    <row r="318" spans="1:10" ht="12.75">
      <c r="A318" s="75"/>
      <c r="H318" s="1"/>
      <c r="J318" s="31"/>
    </row>
    <row r="319" spans="1:10" ht="12.75">
      <c r="A319" s="75"/>
      <c r="H319" s="1"/>
      <c r="J319" s="31"/>
    </row>
    <row r="320" spans="1:10" ht="12.75">
      <c r="A320" s="75"/>
      <c r="H320" s="1"/>
      <c r="J320" s="31"/>
    </row>
    <row r="321" spans="8:10" ht="12.75">
      <c r="H321" s="1"/>
      <c r="J321" s="31"/>
    </row>
    <row r="322" spans="8:10" ht="12.75">
      <c r="H322" s="1"/>
      <c r="J322" s="31"/>
    </row>
    <row r="323" spans="8:10" ht="12.75">
      <c r="H323" s="1"/>
      <c r="J323" s="31"/>
    </row>
    <row r="324" ht="12.75">
      <c r="A324" s="75"/>
    </row>
    <row r="325" ht="12.75">
      <c r="A325" s="75"/>
    </row>
    <row r="326" ht="12.75">
      <c r="A326" s="75"/>
    </row>
    <row r="327" ht="12.75">
      <c r="A327" s="75"/>
    </row>
    <row r="328" ht="12.75">
      <c r="A328" s="75"/>
    </row>
    <row r="329" ht="12.75">
      <c r="A329" s="75"/>
    </row>
    <row r="330" ht="12.75">
      <c r="A330" s="75"/>
    </row>
    <row r="331" ht="12.75">
      <c r="A331" s="75"/>
    </row>
    <row r="332" ht="12.75">
      <c r="A332" s="75"/>
    </row>
    <row r="333" ht="12.75">
      <c r="A333" s="75"/>
    </row>
    <row r="334" ht="12.75">
      <c r="A334" s="75"/>
    </row>
    <row r="335" ht="12.75">
      <c r="A335" s="75"/>
    </row>
    <row r="336" ht="12.75">
      <c r="A336" s="75"/>
    </row>
    <row r="337" ht="12.75">
      <c r="A337" s="75"/>
    </row>
    <row r="338" ht="12.75">
      <c r="A338" s="75"/>
    </row>
    <row r="339" ht="12.75">
      <c r="A339" s="75"/>
    </row>
    <row r="340" ht="12.75">
      <c r="A340" s="75"/>
    </row>
    <row r="341" ht="12.75">
      <c r="A341" s="75"/>
    </row>
    <row r="342" ht="12.75">
      <c r="A342" s="75"/>
    </row>
    <row r="343" ht="12.75">
      <c r="A343" s="75"/>
    </row>
    <row r="344" ht="12.75">
      <c r="A344" s="75"/>
    </row>
    <row r="345" ht="12.75">
      <c r="A345" s="75"/>
    </row>
    <row r="346" ht="12.75">
      <c r="A346" s="75"/>
    </row>
    <row r="347" ht="12.75">
      <c r="A347" s="75"/>
    </row>
    <row r="348" ht="12.75">
      <c r="A348" s="75"/>
    </row>
    <row r="349" ht="12.75">
      <c r="A349" s="75"/>
    </row>
    <row r="350" ht="12.75">
      <c r="A350" s="75"/>
    </row>
    <row r="351" ht="12.75">
      <c r="A351" s="75"/>
    </row>
    <row r="352" ht="12.75">
      <c r="A352" s="75"/>
    </row>
    <row r="353" ht="12.75">
      <c r="A353" s="75"/>
    </row>
    <row r="354" ht="12.75">
      <c r="A354" s="75"/>
    </row>
    <row r="355" ht="12.75">
      <c r="A355" s="75"/>
    </row>
    <row r="356" ht="12.75">
      <c r="A356" s="75"/>
    </row>
    <row r="357" ht="12.75">
      <c r="A357" s="75"/>
    </row>
    <row r="358" ht="12.75">
      <c r="A358" s="75"/>
    </row>
    <row r="359" ht="12.75">
      <c r="A359" s="75"/>
    </row>
    <row r="360" ht="12.75">
      <c r="A360" s="75"/>
    </row>
    <row r="361" ht="12.75">
      <c r="A361" s="75"/>
    </row>
    <row r="362" ht="12.75">
      <c r="A362" s="75"/>
    </row>
    <row r="363" ht="12.75">
      <c r="A363" s="75"/>
    </row>
    <row r="364" ht="12.75">
      <c r="A364" s="75"/>
    </row>
    <row r="365" ht="12.75">
      <c r="A365" s="75"/>
    </row>
    <row r="366" ht="12.75">
      <c r="A366" s="75"/>
    </row>
    <row r="367" ht="12.75">
      <c r="A367" s="75"/>
    </row>
    <row r="368" ht="12.75">
      <c r="A368" s="75"/>
    </row>
    <row r="369" ht="12.75">
      <c r="A369" s="75"/>
    </row>
    <row r="370" ht="12.75">
      <c r="A370" s="75"/>
    </row>
    <row r="371" ht="12.75">
      <c r="A371" s="75"/>
    </row>
    <row r="372" ht="12.75">
      <c r="A372" s="75"/>
    </row>
    <row r="373" ht="12.75">
      <c r="A373" s="75"/>
    </row>
    <row r="374" ht="12.75">
      <c r="A374" s="75"/>
    </row>
    <row r="375" ht="12.75">
      <c r="A375" s="75"/>
    </row>
    <row r="376" ht="12.75">
      <c r="A376" s="75"/>
    </row>
    <row r="377" ht="12.75">
      <c r="A377" s="75"/>
    </row>
    <row r="378" ht="12.75">
      <c r="A378" s="75"/>
    </row>
    <row r="379" ht="12.75">
      <c r="A379" s="75"/>
    </row>
    <row r="380" ht="12.75">
      <c r="A380" s="75"/>
    </row>
    <row r="381" ht="12.75">
      <c r="A381" s="75"/>
    </row>
    <row r="382" ht="12.75">
      <c r="A382" s="75"/>
    </row>
    <row r="383" ht="12.75">
      <c r="A383" s="75"/>
    </row>
    <row r="384" ht="12.75">
      <c r="A384" s="75"/>
    </row>
    <row r="385" ht="12.75">
      <c r="A385" s="75"/>
    </row>
    <row r="386" ht="12.75">
      <c r="A386" s="75"/>
    </row>
    <row r="387" ht="12.75">
      <c r="A387" s="75"/>
    </row>
    <row r="388" ht="12.75">
      <c r="A388" s="75"/>
    </row>
    <row r="389" ht="12.75">
      <c r="A389" s="75"/>
    </row>
    <row r="390" ht="12.75">
      <c r="A390" s="75"/>
    </row>
    <row r="391" ht="12.75">
      <c r="A391" s="75"/>
    </row>
    <row r="392" ht="12.75">
      <c r="A392" s="75"/>
    </row>
    <row r="393" ht="12.75">
      <c r="A393" s="75"/>
    </row>
    <row r="394" ht="12.75">
      <c r="A394" s="75"/>
    </row>
    <row r="395" ht="12.75">
      <c r="A395" s="75"/>
    </row>
    <row r="396" ht="12.75">
      <c r="A396" s="75"/>
    </row>
    <row r="397" ht="12.75">
      <c r="A397" s="75"/>
    </row>
    <row r="398" ht="12.75">
      <c r="A398" s="75"/>
    </row>
  </sheetData>
  <sheetProtection/>
  <mergeCells count="1">
    <mergeCell ref="A6:I6"/>
  </mergeCells>
  <printOptions/>
  <pageMargins left="0.7480314960629921" right="0.1968503937007874" top="0.6299212598425197" bottom="0.6299212598425197" header="0.5118110236220472" footer="0.5118110236220472"/>
  <pageSetup blackAndWhite="1" fitToHeight="3" horizontalDpi="600" verticalDpi="600" orientation="portrait" paperSize="9" scale="7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Rita</cp:lastModifiedBy>
  <cp:lastPrinted>2021-02-20T09:00:34Z</cp:lastPrinted>
  <dcterms:created xsi:type="dcterms:W3CDTF">2007-09-04T08:08:49Z</dcterms:created>
  <dcterms:modified xsi:type="dcterms:W3CDTF">2021-08-26T07:30:47Z</dcterms:modified>
  <cp:category/>
  <cp:version/>
  <cp:contentType/>
  <cp:contentStatus/>
</cp:coreProperties>
</file>