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45" activeTab="0"/>
  </bookViews>
  <sheets>
    <sheet name="Пр.1" sheetId="1" r:id="rId1"/>
    <sheet name="Пр.2" sheetId="2" r:id="rId2"/>
    <sheet name="Пр.3 " sheetId="3" r:id="rId3"/>
    <sheet name="Пр.5" sheetId="4" r:id="rId4"/>
    <sheet name="Пр.8" sheetId="5" r:id="rId5"/>
    <sheet name="Пр.10" sheetId="6" r:id="rId6"/>
    <sheet name="Пр.13" sheetId="7" r:id="rId7"/>
    <sheet name="Пр.24" sheetId="8" r:id="rId8"/>
    <sheet name="Пр.29" sheetId="9" r:id="rId9"/>
    <sheet name="Пр.37" sheetId="10" r:id="rId10"/>
    <sheet name="Пр.41" sheetId="11" r:id="rId11"/>
  </sheets>
  <definedNames>
    <definedName name="_xlnm.Print_Titles" localSheetId="1">'Пр.2'!$10:$11</definedName>
    <definedName name="_xlnm.Print_Titles" localSheetId="7">'Пр.24'!$13:$13</definedName>
    <definedName name="_xlnm.Print_Titles" localSheetId="2">'Пр.3 '!$12:$12</definedName>
    <definedName name="_xlnm.Print_Titles" localSheetId="4">'Пр.8'!$12:$13</definedName>
    <definedName name="_xlnm.Print_Area" localSheetId="9">'Пр.37'!$A$1:$E$20</definedName>
  </definedNames>
  <calcPr fullCalcOnLoad="1"/>
</workbook>
</file>

<file path=xl/sharedStrings.xml><?xml version="1.0" encoding="utf-8"?>
<sst xmlns="http://schemas.openxmlformats.org/spreadsheetml/2006/main" count="3426" uniqueCount="1279">
  <si>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</si>
  <si>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02 4 7075</t>
  </si>
  <si>
    <t>На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</si>
  <si>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09 3 5380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</si>
  <si>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</si>
  <si>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09 3 5084</t>
  </si>
  <si>
    <t xml:space="preserve">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</si>
  <si>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На строительство и реконструкцию объектов для организации общего образования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</si>
  <si>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</si>
  <si>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13 2 7086</t>
  </si>
  <si>
    <t xml:space="preserve"> 2 02 02000 00 0000 151</t>
  </si>
  <si>
    <t>СУБСИДИИ бюджетам субъектов РФ и муниципальных образований (межбюджетные субсидии)</t>
  </si>
  <si>
    <t>Прочие субсидии бюджетам муниципальных районов, в том числе:</t>
  </si>
  <si>
    <t>2 02 02999 05 0000 151</t>
  </si>
  <si>
    <t>На обеспечение деятельности информационно-консультационных центров для потребителей</t>
  </si>
  <si>
    <t>На предоставление молодым семьям социальных выплат на приобретение (строительство) жилья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</si>
  <si>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02 4 7076</t>
  </si>
  <si>
    <t>05 4 0401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</si>
  <si>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</si>
  <si>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- на выплату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</si>
  <si>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</si>
  <si>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Расходы на обеспечение деятельности муниципальных казенных учреждений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</si>
  <si>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На строительство и реконструкцию объектов для организации дошкольного образования в рамках непрограммных расходов органов местного самоуправления</t>
  </si>
  <si>
    <t>Предельная величина на 01.01.2014 г.</t>
  </si>
  <si>
    <t>Объем привлечения в 2014 году</t>
  </si>
  <si>
    <t>Объем погашения в 2014 году</t>
  </si>
  <si>
    <t>Предельная величина на 01.01.2015 г.</t>
  </si>
  <si>
    <t>Бюджетные кредиты, полученные из областного бюджета</t>
  </si>
  <si>
    <t>Кредиты от кредитных организаций</t>
  </si>
  <si>
    <t>Итого</t>
  </si>
  <si>
    <t>МКДОУ "Детский сад №22" г.Волхов</t>
  </si>
  <si>
    <t>Распределение иных межбюджетных трансфертов по муниципальной программе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</si>
  <si>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 xml:space="preserve">       </t>
  </si>
  <si>
    <t>Наименование поселения</t>
  </si>
  <si>
    <t>Наименование мероприятий</t>
  </si>
  <si>
    <t>Сумма, тыс.руб.</t>
  </si>
  <si>
    <t>Подпрограмма "Энергосбережение и повышение энергетической эффективности на территории Волховского муниципального района на 2013-2014 годы"</t>
  </si>
  <si>
    <t>Муниципальное образование Вындиноостровское сельское поселение</t>
  </si>
  <si>
    <t>Установка преобразователя частоты на котельную</t>
  </si>
  <si>
    <t>Муниципальное образование Пашское сельское поселение</t>
  </si>
  <si>
    <t>Замена котла КВГМ 2,5 на котельной №1 в с.Паша</t>
  </si>
  <si>
    <t>Замена котла КВГМ 1,1 на котельной №4 в с.Паша</t>
  </si>
  <si>
    <t>Муниципальное образование Селивановское сельское поселение</t>
  </si>
  <si>
    <t>Капитальный ремонт теплотрассы по ул.Школьной из труб диаметром 159мм, 390мм</t>
  </si>
  <si>
    <t>Замена дымовой трубы на котельной</t>
  </si>
  <si>
    <t>Муниципальное образование Хваловское сельское поселение</t>
  </si>
  <si>
    <t>Капитальный ремонт котла</t>
  </si>
  <si>
    <t>Подпрограмма "Водоснабжение и водоотведение Волховского муниципального района на 2013-2014 годы"</t>
  </si>
  <si>
    <t>Муниципальное образование г.Волхов</t>
  </si>
  <si>
    <t>Замена участка магистрального водовода по ул. Мирошниченко Ду 500 мм</t>
  </si>
  <si>
    <t>Ремонтные работы по центральной канализационной сети на жилые дома №1-3, 250 м</t>
  </si>
  <si>
    <t>Муниципальное образование Кисельнинское сельское поселение</t>
  </si>
  <si>
    <t>Капитальный ремонт вводов трубопроводов в д. №7-9</t>
  </si>
  <si>
    <t>Муниципальное образование Колчановское сельское поселение</t>
  </si>
  <si>
    <t>Установка преобразователя частоты на ВОС</t>
  </si>
  <si>
    <t>Ремонт напорного канализационного коллектора по дну реки Паша, 500м</t>
  </si>
  <si>
    <t>Муниципальное образование Свирицкое сельское поселение</t>
  </si>
  <si>
    <t>Капитальный ремонт водопровода, 800 м</t>
  </si>
  <si>
    <t>Муниципальное образование Староладожское сельское поселение</t>
  </si>
  <si>
    <t>Замена участка канализационных сетей</t>
  </si>
  <si>
    <t>Муниципальное образование Сясьстройское городское поселение</t>
  </si>
  <si>
    <t>Муниципальное образование Усадищенское сельское поселение</t>
  </si>
  <si>
    <t>Капитальный ремонт сетей холодного водоснабжения в д.Усадище</t>
  </si>
  <si>
    <t>Капитальный ремонт водопровода с заменой труб на металлопласт протяженностью 900 м</t>
  </si>
  <si>
    <t>Итого программа</t>
  </si>
  <si>
    <t>Муниципальное образование Новоладожское городское поселение</t>
  </si>
  <si>
    <t>Наименование КЦСР</t>
  </si>
  <si>
    <t>6768046</t>
  </si>
  <si>
    <t>6768047</t>
  </si>
  <si>
    <t>6768048</t>
  </si>
  <si>
    <t>6898009</t>
  </si>
  <si>
    <t>6898049</t>
  </si>
  <si>
    <t>6898050</t>
  </si>
  <si>
    <t>6898051</t>
  </si>
  <si>
    <t>6898052</t>
  </si>
  <si>
    <t>6898053</t>
  </si>
  <si>
    <t>6898054</t>
  </si>
  <si>
    <t>6898055</t>
  </si>
  <si>
    <t>6898056</t>
  </si>
  <si>
    <t>6898057</t>
  </si>
  <si>
    <t>6898058</t>
  </si>
  <si>
    <t>6898059</t>
  </si>
  <si>
    <t>6898060</t>
  </si>
  <si>
    <t>6898061</t>
  </si>
  <si>
    <t>6898062</t>
  </si>
  <si>
    <t>6898063</t>
  </si>
  <si>
    <t>6898064</t>
  </si>
  <si>
    <t>6898065</t>
  </si>
  <si>
    <t>6898066</t>
  </si>
  <si>
    <t>6898067</t>
  </si>
  <si>
    <t>7118001</t>
  </si>
  <si>
    <t>На осуществление полномочий по проведению мероприятий, направленных на  повышение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МО город Волхов на 2014-2016 годы и на перспективу до 2020 года"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</si>
  <si>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7128002</t>
  </si>
  <si>
    <t>7136002</t>
  </si>
  <si>
    <t>7138003</t>
  </si>
  <si>
    <t>7138004</t>
  </si>
  <si>
    <t>7138005</t>
  </si>
  <si>
    <t>7218006</t>
  </si>
  <si>
    <t>7218007</t>
  </si>
  <si>
    <t>7228008</t>
  </si>
  <si>
    <t>7229503</t>
  </si>
  <si>
    <t>7229603</t>
  </si>
  <si>
    <t>7328010</t>
  </si>
  <si>
    <t>7328011</t>
  </si>
  <si>
    <t>7328012</t>
  </si>
  <si>
    <t>7338013</t>
  </si>
  <si>
    <t>7428014</t>
  </si>
  <si>
    <t>7438015</t>
  </si>
  <si>
    <t>7448016</t>
  </si>
  <si>
    <t>7448017</t>
  </si>
  <si>
    <t>7518018</t>
  </si>
  <si>
    <t>7518019</t>
  </si>
  <si>
    <t>7528020</t>
  </si>
  <si>
    <t>7618021</t>
  </si>
  <si>
    <t>7618022</t>
  </si>
  <si>
    <t>7628024</t>
  </si>
  <si>
    <t>7718025</t>
  </si>
  <si>
    <t>7728026</t>
  </si>
  <si>
    <t>7728027</t>
  </si>
  <si>
    <t>7728028</t>
  </si>
  <si>
    <t>7738029</t>
  </si>
  <si>
    <t>7738030</t>
  </si>
  <si>
    <t>7738031</t>
  </si>
  <si>
    <t>7818032</t>
  </si>
  <si>
    <t>7818033</t>
  </si>
  <si>
    <t>7818034</t>
  </si>
  <si>
    <t>7818035</t>
  </si>
  <si>
    <t>7818036</t>
  </si>
  <si>
    <t>7818037</t>
  </si>
  <si>
    <t>7828038</t>
  </si>
  <si>
    <t>7828039</t>
  </si>
  <si>
    <t>7838040</t>
  </si>
  <si>
    <t>7838041</t>
  </si>
  <si>
    <t>7838042</t>
  </si>
  <si>
    <t>7848043</t>
  </si>
  <si>
    <t>7848044</t>
  </si>
  <si>
    <t>7858045</t>
  </si>
  <si>
    <t>2 02 04999 05 0000 151</t>
  </si>
  <si>
    <t>строительство и реконструкция  объекта, и укрепление МТБ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</si>
  <si>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</si>
  <si>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</si>
  <si>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</si>
  <si>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</si>
  <si>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</si>
  <si>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</si>
  <si>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</si>
  <si>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</si>
  <si>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</si>
  <si>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</si>
  <si>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отдельными категориями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</si>
  <si>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 xml:space="preserve"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</si>
  <si>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</si>
  <si>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Распределение бюджетных ассигнований по разделам и подразделам, целевым статьям (муниципальным программам Волховского муниципального района и непрограммным направлениям деятельности) и видам расходов классификации расходов бюджета на 2014 год</t>
  </si>
  <si>
    <t>На осуществление полномочий по предоставлению социальных выплат молодым гражданам (молодым семьям) на приобретение (строительство) жилья и дополнительных социальных выплат при рождении ребенка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</si>
  <si>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</si>
  <si>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МО город Волхов</t>
  </si>
  <si>
    <t>68 9 8009</t>
  </si>
  <si>
    <t>Источники внутреннего финансирования дефицита  районного бюджета Волховского муниципального района Ленинградской области на 2014 год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</si>
  <si>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</si>
  <si>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</si>
  <si>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</si>
  <si>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</si>
  <si>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</si>
  <si>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</si>
  <si>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</si>
  <si>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</si>
  <si>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</si>
  <si>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</si>
  <si>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</si>
  <si>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</si>
  <si>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</si>
  <si>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</si>
  <si>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</si>
  <si>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</si>
  <si>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</si>
  <si>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</si>
  <si>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</si>
  <si>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</si>
  <si>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</si>
  <si>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</si>
  <si>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</si>
  <si>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</si>
  <si>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</si>
  <si>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</si>
  <si>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</si>
  <si>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Сумма</t>
  </si>
  <si>
    <t>ВСЕГО МЕЖБЮДЖЕТНЫХ ТРАНСФЕРТОВ</t>
  </si>
  <si>
    <t>Межбюджетные трансферты,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</t>
  </si>
  <si>
    <t>2 02 04012 05 0000 151</t>
  </si>
  <si>
    <t>Наименование объекта</t>
  </si>
  <si>
    <t>Годы           стр-ва</t>
  </si>
  <si>
    <t>План на 2014 год</t>
  </si>
  <si>
    <t>в том числе</t>
  </si>
  <si>
    <t>Виды работ на 2013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</si>
  <si>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</si>
  <si>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</si>
  <si>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</si>
  <si>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</si>
  <si>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</si>
  <si>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замена оконных блоков, установка ограждения</t>
  </si>
  <si>
    <t>МДОБУ "Детский сад №12"  г.Волхов</t>
  </si>
  <si>
    <t>ремонт музыкального зала</t>
  </si>
  <si>
    <t>МДОБУ "Детский сад №14 "Елочка"  г.Сясьстрой</t>
  </si>
  <si>
    <t>ремонт отопления</t>
  </si>
  <si>
    <t>МДОБУ "Детский сад №1 "Дюймовочка" г.Волхова</t>
  </si>
  <si>
    <t>замена оконных блоков</t>
  </si>
  <si>
    <t>МДОБУ "Детский сад №18 "Теремок" г.Новая Ладога</t>
  </si>
  <si>
    <t>ремонт ограждения</t>
  </si>
  <si>
    <t>Строительство здания дошкольной образовательной организации на 8 групп (155 мест) с бассейном по адресу: г.Волхов, ул.Расстанная, дом 4а</t>
  </si>
  <si>
    <t>2013-2014</t>
  </si>
  <si>
    <t>строительство внеплощадочных наружных инженерных сетей, приобретение здания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</si>
  <si>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</si>
  <si>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</si>
  <si>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МОБУ "Волховская городская гимназия"</t>
  </si>
  <si>
    <t>МОБУ "Волховская средняя общеобразовательная школа №6"</t>
  </si>
  <si>
    <t>МОБУ "Староладожская средняя общеобразовательная школа"</t>
  </si>
  <si>
    <t>ремонт туалетных комнат с устройством кабинок</t>
  </si>
  <si>
    <t>МОУ "Средняя общеобразовательная школа № 8 г.Волхова"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</si>
  <si>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</si>
  <si>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</si>
  <si>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 xml:space="preserve">МОБУ ДОД "ДДЮТ Волховского муниципального района" </t>
  </si>
  <si>
    <t>МОБУ ДОД "Детско-юношеская спортивная школа" г.Сясьстрой</t>
  </si>
  <si>
    <t>ремонт шиферной кровли</t>
  </si>
  <si>
    <t>МОБУ ДОД "Центр ДЮТ и ПС" г.Новая Ладога</t>
  </si>
  <si>
    <t>установка ограждения</t>
  </si>
  <si>
    <t>ВСЕГО по программе</t>
  </si>
  <si>
    <t>Муниципальная программа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</si>
  <si>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</si>
  <si>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</si>
  <si>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 xml:space="preserve">изготовление и устройство ограждения </t>
  </si>
  <si>
    <t>МОБУ ДОД "Волховская детская школа искусств"</t>
  </si>
  <si>
    <t>ремонт ограждения, ремонт туалетных комнат, ремонт теплоузла, ремонт системы отопления</t>
  </si>
  <si>
    <t xml:space="preserve">МОБУ ДОД "Волховская детская музыкальная школа им. Я. Сибелиуса" </t>
  </si>
  <si>
    <t>ремонт фойе, ремонт классных помещений</t>
  </si>
  <si>
    <t>ИТОГО по подпрограмме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</si>
  <si>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</si>
  <si>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</si>
  <si>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"Центр социального обслуживания" Волховского муниципального района 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</si>
  <si>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</si>
  <si>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МКУ "Социально-реабилитационный центр для несовершеннолетних "Радуга"</t>
  </si>
  <si>
    <t>ВСЕГО по адресной программе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</si>
  <si>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</si>
  <si>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</si>
  <si>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</si>
  <si>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</si>
  <si>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</si>
  <si>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</si>
  <si>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Бюджет всего, тыс.руб.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</si>
  <si>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</si>
  <si>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</si>
  <si>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</si>
  <si>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Подпрограмма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</si>
  <si>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Расходы на обеспечение деятельности органов местного самоуправления на осуществление части полномочий по вопросам местного значения в соответствии с заключенными соглашениями за счет средств бюджета МО город Волхов</t>
  </si>
  <si>
    <t>12 2 6010</t>
  </si>
  <si>
    <t>12 2 6011</t>
  </si>
  <si>
    <t>Подпрограмма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</si>
  <si>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</si>
  <si>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</si>
  <si>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</si>
  <si>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</si>
  <si>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</si>
  <si>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</si>
  <si>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</si>
  <si>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</si>
  <si>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</si>
  <si>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08 4 7103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</si>
  <si>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</si>
  <si>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</si>
  <si>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09 1 7209</t>
  </si>
  <si>
    <t>09 1 7210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</si>
  <si>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</si>
  <si>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72 2 9503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</si>
  <si>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средств, поступивших от Фонда</t>
  </si>
  <si>
    <t>13 7 7206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</si>
  <si>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</si>
  <si>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</si>
  <si>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</si>
  <si>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</si>
  <si>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</si>
  <si>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68 9 1072</t>
  </si>
  <si>
    <t>Грант за достижение наилучших значений показателей эффективности деятельности органов местного самоуправления муниципальных районов и городского округа Ленинградской области за 2012 год в рамках непрограммных расходов органов местного самоуправления</t>
  </si>
  <si>
    <t>Премии и гранты</t>
  </si>
  <si>
    <t>Обслуживание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</si>
  <si>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</si>
  <si>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</si>
  <si>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68 9 1073</t>
  </si>
  <si>
    <t>68 9 0402</t>
  </si>
  <si>
    <t xml:space="preserve">Проектирование, строительство и реконструкция объектов в рамках  непрограммных расходов органов местного самоуправления </t>
  </si>
  <si>
    <t>Организация и проведение мероприятий в сфере культуры 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</si>
  <si>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Поддержка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</si>
  <si>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04 3 1074</t>
  </si>
  <si>
    <t>04 3 1075</t>
  </si>
  <si>
    <t>05 1 1076</t>
  </si>
  <si>
    <t>Организация и проведение районных мероприятий и спортивных соревнований по различным  видам спорта среди различных групп населения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</si>
  <si>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МДОБУ "Детский сад №20" с.Старая Ладога</t>
  </si>
  <si>
    <t>МДОБУ "Детский сад 19" д.Усадище</t>
  </si>
  <si>
    <t>оплата за выполненные в 2013 году работы по ремонту системы отопления ООО "СК "Заря"</t>
  </si>
  <si>
    <t xml:space="preserve">разработка рабочего проекта, оплата за выполненные работы в 2013 году по ремонту фасада </t>
  </si>
  <si>
    <t>ремонт кровли здания, оплата за выполненные в 2013 году работы по ремонту кровли ИП Важник Г.П.</t>
  </si>
  <si>
    <t>ремонт ограждения территории, замена оконных блоков, косметический ремонт помещений, ремонт полов, ремонт канализации, замена дверных блоков, ремонт а/бетонного покрытия, оборудование кабинета физиотерапии, оплата за выполненные работы в 2013 году ООО "Технолес"</t>
  </si>
  <si>
    <t>Непрограммная часть</t>
  </si>
  <si>
    <t>Строительство автомобильной дороги "Подъезд к деревне Козарево</t>
  </si>
  <si>
    <t>проверка ПСД в ГАУ "Леноблгосэкспертиза"</t>
  </si>
  <si>
    <t>Строительство подъездной дороги к полигону твердых бытовых и отдельных видов промышленных отходов в Волховском районе</t>
  </si>
  <si>
    <t>софинансирование строительства объекта, оформление межевого дела</t>
  </si>
  <si>
    <t>ИТОГО непрограммная часть</t>
  </si>
  <si>
    <t>05 1 1077</t>
  </si>
  <si>
    <t>05 1 1078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</si>
  <si>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в рамках подпрограммы "Развития физической культуры и 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</si>
  <si>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Приобретение наградной и спортивной атрибутики, типографской и сувенирной продукции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</si>
  <si>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</si>
  <si>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68 9 6016</t>
  </si>
  <si>
    <t>оплата за выполненные в 2013 году работы по ремонту кровли ИП Важник Г.П.</t>
  </si>
  <si>
    <t>68 9 0401</t>
  </si>
  <si>
    <t>Осуществление мероприятий по проведению ремонтных работ в рамках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</si>
  <si>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</si>
  <si>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</si>
  <si>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оплата за выполненные работы в 2013 году ООО "Технолес"</t>
  </si>
  <si>
    <t>Капитальный ремонт спортивной площадки</t>
  </si>
  <si>
    <t xml:space="preserve"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</si>
  <si>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2 02 03009 05 0000 151</t>
  </si>
  <si>
    <t xml:space="preserve">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</si>
  <si>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</si>
  <si>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</si>
  <si>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</si>
  <si>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Субвенция на 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</t>
  </si>
  <si>
    <t>68 9 8066</t>
  </si>
  <si>
    <t>На осуществление полномочий по  вопросам проведения мероприятий в области дорожного хозяйства в рамках непрограммных расходов бюджета МО город Волхов</t>
  </si>
  <si>
    <t>68 9 8067</t>
  </si>
  <si>
    <t>На осуществление полномочий по вопросам предоставления бюджетных инвестиций в области коммунального хозяйства  в рамках непрограммных расходов бюджета МО город Волхов</t>
  </si>
  <si>
    <t>71 3 6002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</si>
  <si>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Волхов", осуществляемых за счет средств бюджета Волховского муниципального района</t>
  </si>
  <si>
    <t>68 9 5059</t>
  </si>
  <si>
    <t>68 9 7047</t>
  </si>
  <si>
    <t>На модернизацию системы дошкольного образования в рамках непрограммных расходов органов местного самоуправления</t>
  </si>
  <si>
    <t>68 9 7049</t>
  </si>
  <si>
    <t>На укрепление материально-технической базы учреждений дошкольного образования в рамках непрограммных расходов органов местного самоуправления</t>
  </si>
  <si>
    <t>06 2 7053</t>
  </si>
  <si>
    <t>68 9 7208</t>
  </si>
  <si>
    <t>02 2 7074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</si>
  <si>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</si>
  <si>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</si>
  <si>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</si>
  <si>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</si>
  <si>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</si>
  <si>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</si>
  <si>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</si>
  <si>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</si>
  <si>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</si>
  <si>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</si>
  <si>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</si>
  <si>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</si>
  <si>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</si>
  <si>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</si>
  <si>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</si>
  <si>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</si>
  <si>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</si>
  <si>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</si>
  <si>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</si>
  <si>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Волховского муниципального района "Устойчивое общественное развитие в Волховском муниципальном районе"</t>
  </si>
  <si>
    <t>Подпрограмма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</si>
  <si>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</si>
  <si>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</si>
  <si>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</si>
  <si>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</si>
  <si>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</si>
  <si>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</si>
  <si>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</si>
  <si>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Волховского муниципального района "Развитие   сельского   хозяйства Волховского  муниципального  района на 2014-2020 годы"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</si>
  <si>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</si>
  <si>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</si>
  <si>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Организация и проведение профильной смены по экологическому воспитанию в рамках подпрограммы  "Организация экологического воспитания, образования и просвещения в Волховском муниципальном районе" муниципальной программы Волховского муниципального района "Охрана окружающей среды в Волховском муниципальном районе на 2014-2020 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</si>
  <si>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 "Современное образование 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</si>
  <si>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</si>
  <si>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На организацию и осуществление деятельности по опеке и попечительству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</si>
  <si>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</si>
  <si>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</si>
  <si>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</si>
  <si>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содержение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</si>
  <si>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</si>
  <si>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</si>
  <si>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  </r>
  </si>
  <si>
    <t>Содействие трудоустройству незанятых инвалидов Волховского муниципального района на оборудованные (оснащенные) для них рабочие места в рамках подпрограммы 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</si>
  <si>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 "Устойчивое общественное развитие в Волховском муниципальном районе на 2014 - 2016 годы"</t>
  </si>
  <si>
    <t>Подпрограмма "Развитие физической культуры и массового спорта в 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</si>
  <si>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</si>
  <si>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</si>
  <si>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Волховского муниципального района "Устойчивое общественное развитие в Волховском муниципальном районе на 2014 - 2016 годы"</t>
  </si>
  <si>
    <t>05 3 1071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</si>
  <si>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</si>
  <si>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Осуществление полномочий по формированию, исполнению и финансовому контролю за исполнением бюджета</t>
  </si>
  <si>
    <t>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Волховского района  в рамках подпрограммы "Общество и власть " муниципальной программы МО город Волхов "Устойчивое общественное развитие в МО город Волхов"</t>
  </si>
  <si>
    <t xml:space="preserve">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</si>
  <si>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 поддержки многодетных семьей по оплате жилья и коммунальных услуг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</si>
  <si>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семьей по предоставлению бесплатного проезда детям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</si>
  <si>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</si>
  <si>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</si>
  <si>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</si>
  <si>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</si>
  <si>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</si>
  <si>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</si>
  <si>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</si>
  <si>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 xml:space="preserve"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</si>
  <si>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</si>
  <si>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</si>
  <si>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</si>
  <si>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 назначению и выплате единовременного пособия при передаче ребенка на воспитание в семью (усыновлении (удочерении), установлении опеки (попечительства), передаче на воспитание в приемную семью детей, оставшихся без попечения родителей)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</si>
  <si>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</si>
  <si>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</si>
  <si>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</si>
  <si>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</si>
  <si>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    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</si>
  <si>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</si>
  <si>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</si>
  <si>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</si>
  <si>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</si>
  <si>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созданию и развитию объектов туристской  инфраструктуры и сервиса на территории Волховского района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</si>
  <si>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</si>
  <si>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Проектирование, строительство и реконструкция объектов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 в Волховском муниципальном районе на 2014 - 2020 годы"</t>
  </si>
  <si>
    <t xml:space="preserve">На меры социальной поддержки по предоставление единовременного пособия при рождении ребенка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</si>
  <si>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семьей по предоставлению ежегодной денежной компенсации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</si>
  <si>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</si>
  <si>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социальной помощи и социальной защиты населения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</si>
  <si>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</si>
  <si>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</si>
  <si>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</si>
  <si>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</si>
  <si>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</si>
  <si>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</si>
  <si>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</si>
  <si>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</si>
  <si>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Кадровое обеспечение деятельности по работе с пожилыми гражданами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</si>
  <si>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</si>
  <si>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</si>
  <si>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</si>
  <si>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</si>
  <si>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</si>
  <si>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</si>
  <si>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"Патриотическое воспитание молодежи Волховского муниципального района на 2014-2016 годы"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</si>
  <si>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</si>
  <si>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</si>
  <si>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</si>
  <si>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</si>
  <si>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</si>
  <si>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На осуществление полномочий по вопросам проведения мероприятий в области коммунального хозяйства  в рамках непрограммных расходов МО город Волхов</t>
  </si>
  <si>
    <t>На осуществление полномочий по вопросам оказания других видов социальной помощи в рамках непрограммных расходов МО город Волхов</t>
  </si>
  <si>
    <t>На осуществление полномочий по доплатам к пенсиям муниципальных служащих в рамках непрограммных расходов МО город Волхов</t>
  </si>
  <si>
    <t>На осуществление полномочий по вопросам прочих мероприятий по благоустройству  в рамках непрограммных расходов МО город Волхов</t>
  </si>
  <si>
    <t>На осуществление полномочий по вопросам организации ритуальных услуг и содержанию мест захоронения  в рамках непрограммных расходов МО город Волхов</t>
  </si>
  <si>
    <t>На осуществление полномочий по вопросам озеленения  в рамках непрограммных расходов МО город Волхов</t>
  </si>
  <si>
    <t>На осуществление полномочий по  проведению мероприятий  в области жилищного хозяйства  в рамках непрограммных расходов МО город Волхов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</si>
  <si>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непрограммных расходов МО город Волхов</t>
  </si>
  <si>
    <t>На осуществление полномочий по  вопросам проведения   ремонта муниципального жилищного фонда  в рамках непрограммных расходов МО город Волхов</t>
  </si>
  <si>
    <t>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МО город Волхов</t>
  </si>
  <si>
    <t>На осуществление полномочий по  вопросам проведения мероприятий в области автомобильного транспорта в рамках непрограммных расходов МО город Волхов</t>
  </si>
  <si>
    <t>На осуществление полномочий по  ремонту здания Администрации МО город Волхов в рамках непрограммных расходов МО город Волхов</t>
  </si>
  <si>
    <t>На осуществление полномочий по  выполнению других обязательств государства в рамках непрограммных расходов МО город Волхов</t>
  </si>
  <si>
    <t>На осуществление полномочий по  использованию резервных фондов местных администраций в рамках непрограммных расходов МО город Волхов</t>
  </si>
  <si>
    <t>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непрограммных расходов МО город Волхов</t>
  </si>
  <si>
    <t>На осуществление полномочий по хозяйственному обеспечению органов местного самоуправления в рамках непрограммных расходов МО город Волхов</t>
  </si>
  <si>
    <t>На осуществление полномочий в части ведения технического надзора за строительством в рамках непрограммных расходов МО город Волхов</t>
  </si>
  <si>
    <t>Поддержка стабилизации и развития отраслей растениеводства в рамках подпрограммы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</si>
  <si>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</si>
  <si>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крестьянских (фермерских) хозяйств, личных подсобных хозяйств населения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</si>
  <si>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На меры социальной поддержки инвалидам,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имеющим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</si>
  <si>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тружеников тыла по предоставлению ежемесячной денежной выплаты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</si>
  <si>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</si>
  <si>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</si>
  <si>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</si>
  <si>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</si>
  <si>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</si>
  <si>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</si>
  <si>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</si>
  <si>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Организация проведения конкурсов, акций, конференций, издание методических пособий в рамках подпрограммы  "Организация экологического воспитания, образования и просвещения в Волховском муниципальном районе" муниципальной программы  Волховского муниципального района "Охрана окружающей среды в Волховском муниципальном районе на 2014-2020 годы"</t>
  </si>
  <si>
    <t>Подпрограмма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</si>
  <si>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Развитие племенного животноводства в рамках подпрограммы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</si>
  <si>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</si>
  <si>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садоводческих, огороднических и дачных некоммерческих объединений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</si>
  <si>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</si>
  <si>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</si>
  <si>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</si>
  <si>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</si>
  <si>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</si>
  <si>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</si>
  <si>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</si>
  <si>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</si>
  <si>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звание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</si>
  <si>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 ветеранов труда по оплате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</si>
  <si>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вознаграждение, причитающиеся приемному родителю,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</si>
  <si>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подготовку граждан, желающих принять на воспитание в свою семью ребенка, оставшегося без попечения родителей,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</si>
  <si>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</si>
  <si>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Доплата к пенсиям муниципальных служащих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</si>
  <si>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"Модернизация и развитие социального обслуживания населения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</si>
  <si>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Предоставление социального обслуживания населения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</si>
  <si>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Осуществление мероприятий по проведению ремонтных работ  в рамках подпрограммы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</si>
  <si>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Проектирование, строительство и реконструкция объектов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</si>
  <si>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</si>
  <si>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</si>
  <si>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</si>
  <si>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</si>
  <si>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</si>
  <si>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</si>
  <si>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</si>
  <si>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>2 02 03090 05 0000 151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</si>
  <si>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</si>
  <si>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</si>
  <si>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</si>
  <si>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</si>
  <si>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</si>
  <si>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</si>
  <si>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</si>
  <si>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>13 6 1063</t>
  </si>
  <si>
    <t>13 6 1064</t>
  </si>
  <si>
    <t>13 6 1065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</si>
  <si>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</si>
  <si>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Подпрограмма "Энергосбережение и повышение энергетической эффективности на территории МО город Волхов на 2014-2016 годы и на перспективу до 2020 года" муниципальной программы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</si>
  <si>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Подпрограмма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</si>
  <si>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Подпрограмма "Водоснабжение и водоотведение в МО город Волхов на 2014-2017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</si>
  <si>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 xml:space="preserve"> Муниципальная программа МО город Волхов "Обеспечение качественным жильем граждан на территории МО город Волхов на 2014-2016 годы"</t>
  </si>
  <si>
    <t>Подпрограмма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</si>
  <si>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Подпрограмма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</si>
  <si>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 xml:space="preserve"> Муниципальная программа МО город Волхов "Развитие 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</si>
  <si>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</si>
  <si>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Дорожное хозяйство (дорожные фонды)</t>
  </si>
  <si>
    <t>0409</t>
  </si>
  <si>
    <t>Благоустройство</t>
  </si>
  <si>
    <t>0503</t>
  </si>
  <si>
    <t>Подпрограмма "Содержание и управление дорожным хозяйством МО город Волхов"  муниципальной программы МО город Волхов "Развитие  автомобильных дорог в МО город Волхов"</t>
  </si>
  <si>
    <t xml:space="preserve"> Муниципальная программа МО город Волхов "Развитие культуры в МО город Волхов 2014-2016 годы"</t>
  </si>
  <si>
    <t>Подпрограмма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</si>
  <si>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Подпрограмма "Сохранение и развитие народной культуры и самодеятельного творчества в МО город Волхов" муниципальной программы МО город Волхов "Развитие культуры в МО город Волхов 2014-2016 годы"</t>
  </si>
  <si>
    <t>Подпрограмма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</si>
  <si>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 xml:space="preserve"> Муниципальная программа МО город Волхов "Развитие физической культуры и спорта в МО город Волхов на 2014 – 2018 годы"</t>
  </si>
  <si>
    <t>Подпрограмма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</si>
  <si>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</si>
  <si>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 xml:space="preserve"> 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</si>
  <si>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</si>
  <si>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Подпрограмма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</si>
  <si>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 xml:space="preserve"> 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</si>
  <si>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</si>
  <si>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Другие вопросы в области национальной безопасности и правоохранительной деятельности</t>
  </si>
  <si>
    <t>0314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</si>
  <si>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</si>
  <si>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Обеспечение пожарной безопасности</t>
  </si>
  <si>
    <t>0310</t>
  </si>
  <si>
    <t>Подпрограмма "Повышение безопасности дорожного движения в МО город Волхов" муниципальной программы МО город Волхов "Безопасность МО город Волхов"</t>
  </si>
  <si>
    <t xml:space="preserve"> 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</si>
  <si>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</si>
  <si>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</si>
  <si>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</si>
  <si>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</si>
  <si>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</si>
  <si>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</si>
  <si>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</si>
  <si>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71 0 0000</t>
  </si>
  <si>
    <t>71 1 0000</t>
  </si>
  <si>
    <t>71 1 8001</t>
  </si>
  <si>
    <t>71 2 0000</t>
  </si>
  <si>
    <t>71 2 8002</t>
  </si>
  <si>
    <t>71 3 0000</t>
  </si>
  <si>
    <t>71 3 8003</t>
  </si>
  <si>
    <t>71 3 8004</t>
  </si>
  <si>
    <t>71 3 8005</t>
  </si>
  <si>
    <t>72 0 0000</t>
  </si>
  <si>
    <t>72 1 0000</t>
  </si>
  <si>
    <t>72 1 8006</t>
  </si>
  <si>
    <t>72 1 8007</t>
  </si>
  <si>
    <t>72 2 0000</t>
  </si>
  <si>
    <t>72 2 9603</t>
  </si>
  <si>
    <t>73 0 0000</t>
  </si>
  <si>
    <t>73 2 0000</t>
  </si>
  <si>
    <t>73 2 8010</t>
  </si>
  <si>
    <t>73 2 8011</t>
  </si>
  <si>
    <t>73 2 8012</t>
  </si>
  <si>
    <t>73 3 0000</t>
  </si>
  <si>
    <t>73 3 8013</t>
  </si>
  <si>
    <t>74 0 0000</t>
  </si>
  <si>
    <t>74 2 0000</t>
  </si>
  <si>
    <t>74 2 8014</t>
  </si>
  <si>
    <t>74 3 0000</t>
  </si>
  <si>
    <t>74 3 8015</t>
  </si>
  <si>
    <t>74 4 0000</t>
  </si>
  <si>
    <t>74 4 8016</t>
  </si>
  <si>
    <t>74 4 8017</t>
  </si>
  <si>
    <t>75 0 0000</t>
  </si>
  <si>
    <t>75 1 0000</t>
  </si>
  <si>
    <t>75 1 8018</t>
  </si>
  <si>
    <t>75 1 8019</t>
  </si>
  <si>
    <t>75 2 0000</t>
  </si>
  <si>
    <t>75 2 8020</t>
  </si>
  <si>
    <t>76 0 0000</t>
  </si>
  <si>
    <t>76 1 0000</t>
  </si>
  <si>
    <t>76 1 8021</t>
  </si>
  <si>
    <t>76 1 8022</t>
  </si>
  <si>
    <t>76 2 0000</t>
  </si>
  <si>
    <t>76 2 8024</t>
  </si>
  <si>
    <t>77 0 0000</t>
  </si>
  <si>
    <t>77 1 0000</t>
  </si>
  <si>
    <t>77 1 8025</t>
  </si>
  <si>
    <t>77 2 0000</t>
  </si>
  <si>
    <t>77 2 8026</t>
  </si>
  <si>
    <t>77 2 8027</t>
  </si>
  <si>
    <t>77 2 8028</t>
  </si>
  <si>
    <t>77 3 0000</t>
  </si>
  <si>
    <t>77 3 8029</t>
  </si>
  <si>
    <t>77 3 8030</t>
  </si>
  <si>
    <t>77 3 8031</t>
  </si>
  <si>
    <t>78 0 0000</t>
  </si>
  <si>
    <t>78 1 0000</t>
  </si>
  <si>
    <t>78 1 8032</t>
  </si>
  <si>
    <t>78 1 8033</t>
  </si>
  <si>
    <t>78 1 8034</t>
  </si>
  <si>
    <t>78 1 8035</t>
  </si>
  <si>
    <t>78 1 8036</t>
  </si>
  <si>
    <t>78 1 8037</t>
  </si>
  <si>
    <t>78 2 0000</t>
  </si>
  <si>
    <t>78 2 8038</t>
  </si>
  <si>
    <t>78 2 8039</t>
  </si>
  <si>
    <t>78 3 0000</t>
  </si>
  <si>
    <t>78 3 8040</t>
  </si>
  <si>
    <t>78 3 8041</t>
  </si>
  <si>
    <t>78 3 8042</t>
  </si>
  <si>
    <t>78 4 0000</t>
  </si>
  <si>
    <t>78 4 8043</t>
  </si>
  <si>
    <t>78 4 8044</t>
  </si>
  <si>
    <t>78 5 0000</t>
  </si>
  <si>
    <t>78 5 8045</t>
  </si>
  <si>
    <t>68 9 8049</t>
  </si>
  <si>
    <t>68 9 8050</t>
  </si>
  <si>
    <t>67 3 5119</t>
  </si>
  <si>
    <t>67 3 7151</t>
  </si>
  <si>
    <t>67 3 7101</t>
  </si>
  <si>
    <t>67 3 7102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</si>
  <si>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</si>
  <si>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</si>
  <si>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</si>
  <si>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</si>
  <si>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</si>
  <si>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</si>
  <si>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67 6 8046</t>
  </si>
  <si>
    <t>Осуществление полномочий на организацию исполнения полномочий Администрации МО город Волхов</t>
  </si>
  <si>
    <t>67 6 8047</t>
  </si>
  <si>
    <t>67 6 8048</t>
  </si>
  <si>
    <t>Осуществление полномочий на осуществление полномочий по финансово-бюджетному надзору</t>
  </si>
  <si>
    <t>02 2 0000</t>
  </si>
  <si>
    <t>02 2 0301</t>
  </si>
  <si>
    <t>На осуществление отдельных государственных полномочий Ленинградской области в области архивного дела  в рамках обеспечение деятельности органов местного самоуправления Волховского муниципального района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</si>
  <si>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обеспечение деятельности органов местного самоуправления Волховского муниципального района</t>
  </si>
  <si>
    <t>На исполнение органами местного самоуправления Ленинградской области части функций по исполнению областного бюджета Ленинградской области в рамках обеспечение деятельности органов местного самоуправления Волховского муниципального района</t>
  </si>
  <si>
    <t>68 9 8051</t>
  </si>
  <si>
    <t>68 9 8052</t>
  </si>
  <si>
    <t>68 9 8053</t>
  </si>
  <si>
    <t>68 9 8054</t>
  </si>
  <si>
    <t>68 9 8055</t>
  </si>
  <si>
    <t>68 9 8056</t>
  </si>
  <si>
    <t>68 9 8057</t>
  </si>
  <si>
    <t>68 9 8058</t>
  </si>
  <si>
    <t>68 9 8059</t>
  </si>
  <si>
    <t>68 9 8060</t>
  </si>
  <si>
    <t>68 9 8061</t>
  </si>
  <si>
    <t>68 9 8062</t>
  </si>
  <si>
    <t>68 9 8063</t>
  </si>
  <si>
    <t>68 9 8064</t>
  </si>
  <si>
    <t>68 9 8065</t>
  </si>
  <si>
    <t xml:space="preserve">Непрограммные расходы органов местного самоуправления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</si>
  <si>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</si>
  <si>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>Дотации на выравнивание бюджетной обеспеченности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</si>
  <si>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</si>
  <si>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</si>
  <si>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</si>
  <si>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</si>
  <si>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</si>
  <si>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>68 9 1070</t>
  </si>
  <si>
    <t>68 9 6013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</si>
  <si>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</si>
  <si>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Прочие общегосударственные расходы   в рамках непрограммных расходов органов местного самоуправления 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</si>
  <si>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</si>
  <si>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</si>
  <si>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Резервный фонд администрации Волховского муниципального района в рамках непрограммных расходов органов местного самоуправления</t>
  </si>
  <si>
    <t>Резервные фонды местных администраций</t>
  </si>
  <si>
    <t>Закупка товаров, работ услуг в целях капитального ремонта муниципального имущества</t>
  </si>
  <si>
    <t xml:space="preserve">Пособия, компенсации и иные социальные выплаты
гражданам, кроме публичных нормативных обязательств
</t>
  </si>
  <si>
    <t xml:space="preserve">Пособия, компенсации, меры социальной поддержки
по публичным нормативным обязательствам
</t>
  </si>
  <si>
    <t xml:space="preserve">Бюджетные инвестиции в объекты капитального
строительства государственной (муниципальной) собственности
</t>
  </si>
  <si>
    <t xml:space="preserve">На осуществление полномочий по проведению мероприятий, направленных на  повышение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МО город Волхов на 2014-2016 годы и на перспективу до 2020 года"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 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</si>
  <si>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</si>
  <si>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</si>
  <si>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предоставлению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</si>
  <si>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 xml:space="preserve">Закупка товаров, работ, услуг в целях капитального
ремонта государственного (муниципального) имущества
</t>
  </si>
  <si>
    <t>На осуществление полномочий по проведению иных мероприятий в области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</si>
  <si>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Субсидии гражданам на приобретение жилья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</si>
  <si>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 бюджетов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</si>
  <si>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</si>
  <si>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 xml:space="preserve">Субсидии некоммерческим организациям (за исключением
государственных (муниципальных) учреждений)
</t>
  </si>
  <si>
    <t>На осуществление полномочий по проведению  ремонта асфальтовых покрытий улиц, дорог, тротуаров, дворовых проездов многоквартирных домов, объектов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</si>
  <si>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содержанию муниципальных автомобильных дорог 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</si>
  <si>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</si>
  <si>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</si>
  <si>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обеспечению деятельности муниципальными казенными учреждениями в рамках подпрограммы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</si>
  <si>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На осуществление полномочий по поддержке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МО город Волхов "муниципальной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</si>
  <si>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</si>
  <si>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укреплению материально-технической базы учреждений культуры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</si>
  <si>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</si>
  <si>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</si>
  <si>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</si>
  <si>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содействию  в доступе субъектов малого и среднего предпринимательства  к финансовым и материальным ресурсам(субсидии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</si>
  <si>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</si>
  <si>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развитию международных связей в рамках подпрограммы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</si>
  <si>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</si>
  <si>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На осуществление полномочий по обеспечению предупреждения и ликвидации последствий чрезвычайных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</si>
  <si>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</si>
  <si>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пожарной безопасности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</si>
  <si>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На осуществление полномочий по техническому обслуживанию средств организации дорожного движения - светофорных объектов, эксплуатируемых в МО город Волхов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</si>
  <si>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</si>
  <si>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устройству светофорного поста на перекрестке пр. Державина и Мурманское шоссе (в том числе ПИР)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</si>
  <si>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</si>
  <si>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</si>
  <si>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</si>
  <si>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</si>
  <si>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</si>
  <si>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</si>
  <si>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</si>
  <si>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</si>
  <si>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</si>
  <si>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</si>
  <si>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</si>
  <si>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</si>
  <si>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Муниципальная программа Волховского муниципального района "Развитие культуры в Волховском муниципальном районе на 2014-2016 годы"</t>
  </si>
  <si>
    <t>Расходы на обеспечение деятельности муниципальных казенных учреждений в рамках подпрограммы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</si>
  <si>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</si>
  <si>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Муниципальная программа Волховского муниципального района "Устойчивое общественное развитие в Волховском муниципальном районе на 2014 - 2016 годы"</t>
  </si>
  <si>
    <t>Бюджетные инвестиции на приобретение
объектов недвижимого имущества в государственную
(муниципальную) собственность</t>
  </si>
  <si>
    <t>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"Водоснабжение и водоотведение в Волховском муниципальном районе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</si>
  <si>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Итого дотации</t>
  </si>
  <si>
    <t>72 2 8008</t>
  </si>
  <si>
    <t>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"Обеспечение качественным жильем граждан на территории Волховского муниципального района" на 2014-2016 годы</t>
  </si>
  <si>
    <t>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власть" муниципальной программы МО город Волхов "Устойчивое общественное развитие в МО город Волхов"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</si>
  <si>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</si>
  <si>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</si>
  <si>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</si>
  <si>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</si>
  <si>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"Безопасность Волховского муниципального района  на 2014-2018 годы"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</si>
  <si>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</si>
  <si>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</si>
  <si>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</si>
  <si>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68 0 0000</t>
  </si>
  <si>
    <t>04 0 0000</t>
  </si>
  <si>
    <t>05 0 0000</t>
  </si>
  <si>
    <t>06 0 0000</t>
  </si>
  <si>
    <t>07 0 0000</t>
  </si>
  <si>
    <t>08 0 0000</t>
  </si>
  <si>
    <t>09 0 0000</t>
  </si>
  <si>
    <t>10 0 0000</t>
  </si>
  <si>
    <t>11 0 0000</t>
  </si>
  <si>
    <t>12 0 0000</t>
  </si>
  <si>
    <t>13 0 0000</t>
  </si>
  <si>
    <t>05 1 0000</t>
  </si>
  <si>
    <t>05 2 0000</t>
  </si>
  <si>
    <t>05 3 0000</t>
  </si>
  <si>
    <t>05 4 0000</t>
  </si>
  <si>
    <t>04 2 0000</t>
  </si>
  <si>
    <t>04 3 0000</t>
  </si>
  <si>
    <t>04 4 0000</t>
  </si>
  <si>
    <t>06 1 0000</t>
  </si>
  <si>
    <t>06 2 0000</t>
  </si>
  <si>
    <t>06 3 0000</t>
  </si>
  <si>
    <t>06 5 0000</t>
  </si>
  <si>
    <t>06 6 0000</t>
  </si>
  <si>
    <t>06 7 0000</t>
  </si>
  <si>
    <t>Подпрограмма "Организация экологического воспитания, образования и просвещения в Волховском муниципальном районе" муниципальной программы  "Охрана окружающей среды в Волховском муниципальном районе на 2014-2020 годы"</t>
  </si>
  <si>
    <t>07 1 0000</t>
  </si>
  <si>
    <t>08 1 0000</t>
  </si>
  <si>
    <t>08 2 0000</t>
  </si>
  <si>
    <t>08 3 0000</t>
  </si>
  <si>
    <t>08 4 0000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</si>
  <si>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</si>
  <si>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09 1 0000</t>
  </si>
  <si>
    <t>09 2 0000</t>
  </si>
  <si>
    <t>09 3 0000</t>
  </si>
  <si>
    <t>09 4 0000</t>
  </si>
  <si>
    <t>09 5 0000</t>
  </si>
  <si>
    <t>09 6 0000</t>
  </si>
  <si>
    <t>10 1 0000</t>
  </si>
  <si>
    <t>10 2 0000</t>
  </si>
  <si>
    <t>10 3 0000</t>
  </si>
  <si>
    <t>10 4 0000</t>
  </si>
  <si>
    <t>11 1 0000</t>
  </si>
  <si>
    <t>12 1 0000</t>
  </si>
  <si>
    <t>12 2 0000</t>
  </si>
  <si>
    <t>13 2 0000</t>
  </si>
  <si>
    <t>13 3 0000</t>
  </si>
  <si>
    <t>13 4 0000</t>
  </si>
  <si>
    <t>13 5 0000</t>
  </si>
  <si>
    <t>13 6 0000</t>
  </si>
  <si>
    <t>13 7 0000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</si>
  <si>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</si>
  <si>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сельских поселений по вопросам градостроительной деятельности</t>
  </si>
  <si>
    <t>67 5 0000</t>
  </si>
  <si>
    <t>67 6 0000</t>
  </si>
  <si>
    <t>Всего расходов</t>
  </si>
  <si>
    <t>121</t>
  </si>
  <si>
    <t>0801</t>
  </si>
  <si>
    <t>Культура</t>
  </si>
  <si>
    <t>Фонд оплаты труда и страховые взносы персонала органов местного самоуправления</t>
  </si>
  <si>
    <t>Прочая закупка товаров, работ и услуг для муниципальных нужд</t>
  </si>
  <si>
    <t>02 5 0000</t>
  </si>
  <si>
    <t>02 5 7139</t>
  </si>
  <si>
    <t xml:space="preserve">Иные межбюджетные трансферты </t>
  </si>
  <si>
    <t>0702</t>
  </si>
  <si>
    <t>Общее образование</t>
  </si>
  <si>
    <t>1101</t>
  </si>
  <si>
    <t>Физическая культура</t>
  </si>
  <si>
    <t>06 1 0016</t>
  </si>
  <si>
    <t>06 1 0017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</si>
  <si>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</si>
  <si>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</si>
  <si>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06 1 7135</t>
  </si>
  <si>
    <t>06 1 7136</t>
  </si>
  <si>
    <t>06 2 0017</t>
  </si>
  <si>
    <t>06 2 7153</t>
  </si>
  <si>
    <t>06 2 7144</t>
  </si>
  <si>
    <t>06 2 7137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</si>
  <si>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"Современное образование в Волховском муниципальном районе на 2014 - 2020 годы"</t>
  </si>
  <si>
    <t>Иные межбюджетные трансферты</t>
  </si>
  <si>
    <t>01 2 6001</t>
  </si>
  <si>
    <t>01 4 6002</t>
  </si>
  <si>
    <t>02 3 000</t>
  </si>
  <si>
    <t>0501</t>
  </si>
  <si>
    <t>Жилищное хозяйство</t>
  </si>
  <si>
    <t>02 3 9603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</si>
  <si>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</si>
  <si>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</si>
  <si>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04 2 0016</t>
  </si>
  <si>
    <t>04 3 1001</t>
  </si>
  <si>
    <t>04 3 0017</t>
  </si>
  <si>
    <t>04 4 0401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</si>
  <si>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</si>
  <si>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Расходы на выплаты по оплате труда работников органов местного самоуправления в рамках обеспечения деятельности главы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</si>
  <si>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</si>
  <si>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</si>
  <si>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</si>
  <si>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руководителя контрольно-счетной палаты муниципального образования и его заместителей</t>
  </si>
  <si>
    <t>Расходы на выплаты по оплате труда работников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</t>
  </si>
  <si>
    <t>Расходы на обеспечение функций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</t>
  </si>
  <si>
    <t>Расходы на обеспечение деятельности органов местного самоуправления на осуществление части полномочий по вопросам местного значения в соответствии с заключенными соглашениями за счет средств бюджетов сельских поселений</t>
  </si>
  <si>
    <t>06 1 0401</t>
  </si>
  <si>
    <t>06 1 0402</t>
  </si>
  <si>
    <t>На меры социальной поддержки жертв политических репрессий на предоставление ежемесячной денежной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</si>
  <si>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 xml:space="preserve">На выплату ежемесячного пособия по уходу за ребенком лицам, фактически осуществляющим уход за ребенком и не подлежащим обязательному социальному страхованию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</si>
  <si>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0605</t>
  </si>
  <si>
    <t>08 1 0601</t>
  </si>
  <si>
    <t>810</t>
  </si>
  <si>
    <t>0405</t>
  </si>
  <si>
    <t>Сельское хозяйство и рыболовство</t>
  </si>
  <si>
    <t>08 2 0602</t>
  </si>
  <si>
    <t>08 3 7103</t>
  </si>
  <si>
    <t>08 4 0603</t>
  </si>
  <si>
    <t>08 4 0604</t>
  </si>
  <si>
    <t>0412</t>
  </si>
  <si>
    <t>Другие вопросы в области национальной экономики</t>
  </si>
  <si>
    <t>323</t>
  </si>
  <si>
    <t>0408</t>
  </si>
  <si>
    <t>09 1 5250</t>
  </si>
  <si>
    <t>09 1 7111</t>
  </si>
  <si>
    <t>09 1 7105</t>
  </si>
  <si>
    <t>09 1 7113</t>
  </si>
  <si>
    <t>09 1 7115</t>
  </si>
  <si>
    <t>09 1 7107</t>
  </si>
  <si>
    <t>09 1 7116</t>
  </si>
  <si>
    <t>09 1 7118</t>
  </si>
  <si>
    <t>09 1 7112</t>
  </si>
  <si>
    <t>09 1 7109</t>
  </si>
  <si>
    <t>09 1 7117</t>
  </si>
  <si>
    <t>09 1 7104</t>
  </si>
  <si>
    <t>09 1 7110</t>
  </si>
  <si>
    <t>09 1 7106</t>
  </si>
  <si>
    <t>09 1 7143</t>
  </si>
  <si>
    <t>09 1 7145</t>
  </si>
  <si>
    <t>1002</t>
  </si>
  <si>
    <t>Социальное обслуживание населения</t>
  </si>
  <si>
    <t>09 2 7120</t>
  </si>
  <si>
    <t>04 4 1003</t>
  </si>
  <si>
    <t>04 4 1004</t>
  </si>
  <si>
    <t>05 2 1005</t>
  </si>
  <si>
    <t>05 4 6009</t>
  </si>
  <si>
    <t>06 1 1006</t>
  </si>
  <si>
    <t>06 2 1007</t>
  </si>
  <si>
    <t>06 2 1008</t>
  </si>
  <si>
    <t>06 2 1009</t>
  </si>
  <si>
    <t>06 3 1010</t>
  </si>
  <si>
    <t>06 3 1011</t>
  </si>
  <si>
    <t>06 5 1012</t>
  </si>
  <si>
    <t>06 6 1013</t>
  </si>
  <si>
    <t>06 6 1014</t>
  </si>
  <si>
    <t>06 6 1015</t>
  </si>
  <si>
    <t>06 7 1016</t>
  </si>
  <si>
    <t>07 1 1017</t>
  </si>
  <si>
    <t>07 1 1018</t>
  </si>
  <si>
    <t>08 3 1019</t>
  </si>
  <si>
    <t>Приобретение товаров, работ, услуг в пользу граждан в целях их социального обеспечения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</si>
  <si>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</si>
  <si>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09 1 0605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</si>
  <si>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</si>
  <si>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</si>
  <si>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321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</si>
  <si>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</si>
  <si>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</si>
  <si>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09 1 0302</t>
  </si>
  <si>
    <t>09 2 0401</t>
  </si>
  <si>
    <t>09 2 0402</t>
  </si>
  <si>
    <t xml:space="preserve">На ежемесячное пособие на ребенка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</si>
  <si>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Приложение 13</t>
  </si>
  <si>
    <t>Проект адресной программы капитальных вложений на 2014 год за счет средств местного бюджета по объектам Волховского муниципального района</t>
  </si>
  <si>
    <t>замена оконных блоков, ремонт полов в мед. блоке, ремонт кровли, косметический ремонт помещений</t>
  </si>
  <si>
    <t>Приложение 24</t>
  </si>
  <si>
    <t>Формы, цели и объем межбюджетных трансфертов бюджетам муниципальных образований Волховского муниципального района на 2014 год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</si>
  <si>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"Развитие физической культуры и спорта в Волховском муниципальном районе"</t>
  </si>
  <si>
    <t xml:space="preserve">Иные межбюджетные трансферты бюджетам муниципальных образований </t>
  </si>
  <si>
    <t>Приложение 29</t>
  </si>
  <si>
    <t>Приложение 37</t>
  </si>
  <si>
    <t xml:space="preserve">Программа муниципальных заимствований Волховского муниципального района Ленинградской области на 2014 год    </t>
  </si>
  <si>
    <t>Ремонт ВОС</t>
  </si>
  <si>
    <t>Замена участка водопровода Ду 100 и Ду 150, ул. Космонавтов д. 2,3</t>
  </si>
  <si>
    <t>Приложение 41</t>
  </si>
  <si>
    <t>Муниципальное образование город Волхов</t>
  </si>
  <si>
    <t>Распределение иных межбюджетных трансфертов муниципальной программы Волховского муниципального района "Обеспечение качественным жильем граждан на территории Волховского муниципального района на 2014-2016 годы" подпрограмма "Переселение граждан из аварийного жилищного фонда на территории Волховского муниципального района"</t>
  </si>
  <si>
    <t>09 3 1020</t>
  </si>
  <si>
    <t>09 3 1021</t>
  </si>
  <si>
    <t>09 5 1022</t>
  </si>
  <si>
    <t>09 5 1023</t>
  </si>
  <si>
    <t>09 5 1024</t>
  </si>
  <si>
    <t>09 5 1025</t>
  </si>
  <si>
    <t>09 5 1026</t>
  </si>
  <si>
    <t>67 4 0000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</si>
  <si>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</si>
  <si>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</si>
  <si>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</si>
  <si>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</si>
  <si>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0304</t>
  </si>
  <si>
    <t>Органы юстиции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</si>
  <si>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</si>
  <si>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</si>
  <si>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</si>
  <si>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</si>
  <si>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</si>
  <si>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</si>
  <si>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</si>
  <si>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</si>
  <si>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</si>
  <si>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</si>
  <si>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</si>
  <si>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</si>
  <si>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</si>
  <si>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</si>
  <si>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</si>
  <si>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67 1 0014</t>
  </si>
  <si>
    <t>Функционирование высшего должностного лица субъекта Российской Федерации и муниципального образования</t>
  </si>
  <si>
    <t>67 1 0000</t>
  </si>
  <si>
    <t>Обеспечение деятельности главы муниципального образования</t>
  </si>
  <si>
    <t>67 0 0000</t>
  </si>
  <si>
    <t>Обеспечение деятельности органов местного самоуправления Волховского муниципального района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</si>
  <si>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</si>
  <si>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</si>
  <si>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</si>
  <si>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</si>
  <si>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</si>
  <si>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</si>
  <si>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</si>
  <si>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</si>
  <si>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</si>
  <si>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</si>
  <si>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</si>
  <si>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67 4 0014</t>
  </si>
  <si>
    <t>67 4 0015</t>
  </si>
  <si>
    <t/>
  </si>
  <si>
    <t>Фонд оплаты труда казенных учреждений и взносы по обязательному социальному страхованию</t>
  </si>
  <si>
    <t>111</t>
  </si>
  <si>
    <t>Дошкольное образование</t>
  </si>
  <si>
    <t>0701</t>
  </si>
  <si>
    <t>Иные выплаты персоналу казенных учреждений, за исключением фонда оплаты труда</t>
  </si>
  <si>
    <t>112</t>
  </si>
  <si>
    <t>244</t>
  </si>
  <si>
    <t>Уплата прочих налогов, сборов и иных платежей</t>
  </si>
  <si>
    <t>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</si>
  <si>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</si>
  <si>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</si>
  <si>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</si>
  <si>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Охрана семьи и детства</t>
  </si>
  <si>
    <t>1004</t>
  </si>
  <si>
    <t>611</t>
  </si>
  <si>
    <t>Пособия, компенсации, меры социальной поддержки по публичным нормативным обязательствам</t>
  </si>
  <si>
    <t>313</t>
  </si>
  <si>
    <t>01 0 0000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</si>
  <si>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Волховского муниципального района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</si>
  <si>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540</t>
  </si>
  <si>
    <t>0502</t>
  </si>
  <si>
    <t>Коммунальное хозяйство</t>
  </si>
  <si>
    <t>01 2 0000</t>
  </si>
  <si>
    <t>01 4 0000</t>
  </si>
  <si>
    <t>11 1 1037</t>
  </si>
  <si>
    <t>11 1 1038</t>
  </si>
  <si>
    <t>12 1 7134</t>
  </si>
  <si>
    <t>12 1 7133</t>
  </si>
  <si>
    <t>12 2 1039</t>
  </si>
  <si>
    <t>0309</t>
  </si>
  <si>
    <t>12 2 1040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</si>
  <si>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</si>
  <si>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02 0 0000</t>
  </si>
  <si>
    <t>02 4 0000</t>
  </si>
  <si>
    <t>322</t>
  </si>
  <si>
    <t>1003</t>
  </si>
  <si>
    <t>Социальное обеспечение населения</t>
  </si>
  <si>
    <t xml:space="preserve">Субсидии гражданам на приобретение жилья </t>
  </si>
  <si>
    <t>02 4 7142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</si>
  <si>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</si>
  <si>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"Современное образование в Волховском муниципальном районе на 2014-2020 годы"</t>
  </si>
  <si>
    <t>Муниципальная программа Волховского муниципального района "Охрана окружающей среды в Волховском муниципальном районе на 2014-2020 годы"</t>
  </si>
  <si>
    <t>Муниципальная программа Волховского муниципального района "Развитие сельского хозяйства  Волховского муниципального  района на 2014-2020 годы"</t>
  </si>
  <si>
    <t>12 3 0000</t>
  </si>
  <si>
    <t>12 3 1045</t>
  </si>
  <si>
    <t>12 3 1046</t>
  </si>
  <si>
    <t>12 3 1047</t>
  </si>
  <si>
    <t>12 3 1048</t>
  </si>
  <si>
    <t>13 2 1049</t>
  </si>
  <si>
    <t>13 3 1050</t>
  </si>
  <si>
    <t>13 3 1051</t>
  </si>
  <si>
    <t>13 3 0607</t>
  </si>
  <si>
    <t>1202</t>
  </si>
  <si>
    <t>1201</t>
  </si>
  <si>
    <t>Телевидение и радиовещание</t>
  </si>
  <si>
    <t>Периодическая печать и издательства</t>
  </si>
  <si>
    <t>13 3 0608</t>
  </si>
  <si>
    <t>13 3 1052</t>
  </si>
  <si>
    <t>13 3 1053</t>
  </si>
  <si>
    <t>13 3 1054</t>
  </si>
  <si>
    <t>0707</t>
  </si>
  <si>
    <t>Молодежная политика и оздоровление детей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</si>
  <si>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</si>
  <si>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13 4 1055</t>
  </si>
  <si>
    <t>13 4 1056</t>
  </si>
  <si>
    <t>13 4 1057</t>
  </si>
  <si>
    <t>13 4 1058</t>
  </si>
  <si>
    <t>13 4 1059</t>
  </si>
  <si>
    <t>13 4 1060</t>
  </si>
  <si>
    <t>13 5 1061</t>
  </si>
  <si>
    <t>13 5 1062</t>
  </si>
  <si>
    <t>13 7 0608</t>
  </si>
  <si>
    <t>630</t>
  </si>
  <si>
    <t>Субсидии некоммерческим организациям (за исключением государственных (муниципальных) учреждений)</t>
  </si>
  <si>
    <t>На государственную регистрацию актов гражданского состояния в рамках обеспечение деятельности органов местного самоуправления Волховского муниципального района</t>
  </si>
  <si>
    <t>67 5 4001</t>
  </si>
  <si>
    <t>67 5 4002</t>
  </si>
  <si>
    <t>68 9 7101</t>
  </si>
  <si>
    <t>68 9 0000</t>
  </si>
  <si>
    <t>68 9 0016</t>
  </si>
  <si>
    <t>68 9 1066</t>
  </si>
  <si>
    <t>0111</t>
  </si>
  <si>
    <t>68 9 1067</t>
  </si>
  <si>
    <t>Непрограммные расходы</t>
  </si>
  <si>
    <t>68 9 1068</t>
  </si>
  <si>
    <t>68 9 1069</t>
  </si>
  <si>
    <t>Осуществление мероприятий по проведению ремонтных работ  в рамках подпрограммы "Развитие дошкольного образования детей Волховского муниципального района" муниципальной программы  "Современное образование  в Волховском муниципальном районе на 2014 - 2020 г</t>
  </si>
  <si>
    <t>1001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</si>
  <si>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</si>
  <si>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</si>
  <si>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06 2 0401</t>
  </si>
  <si>
    <t>06 2 0402</t>
  </si>
  <si>
    <t>Выплата вознаграждения за классное руководство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"Современное образование в Волховском муниципальном районе на 2014 - 2020 годы"</t>
  </si>
  <si>
    <t>06 3 0017</t>
  </si>
  <si>
    <t>06 3 0401</t>
  </si>
  <si>
    <t>09 3 7127</t>
  </si>
  <si>
    <t>09 3 7129</t>
  </si>
  <si>
    <t>09 3 7126</t>
  </si>
  <si>
    <t>09 3 7128</t>
  </si>
  <si>
    <t>09 3 7121</t>
  </si>
  <si>
    <t>09 3 7123</t>
  </si>
  <si>
    <t>09 3 7130</t>
  </si>
  <si>
    <t>09 3 7131</t>
  </si>
  <si>
    <t>09 3 5381</t>
  </si>
  <si>
    <t>09 3 5385</t>
  </si>
  <si>
    <t>09 3 7146</t>
  </si>
  <si>
    <t>09 3 7148</t>
  </si>
  <si>
    <t>09 3 7149</t>
  </si>
  <si>
    <t>09 3 7150</t>
  </si>
  <si>
    <t>09 3 7147</t>
  </si>
  <si>
    <t>09 3 7152</t>
  </si>
  <si>
    <t>122</t>
  </si>
  <si>
    <t>09 4 7132</t>
  </si>
  <si>
    <t>09 4 7138</t>
  </si>
  <si>
    <t>04 3 1002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</si>
  <si>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</si>
  <si>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</si>
  <si>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</si>
  <si>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</si>
  <si>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</si>
  <si>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</si>
  <si>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</si>
  <si>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</si>
  <si>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</si>
  <si>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</si>
  <si>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</si>
  <si>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0600</t>
  </si>
  <si>
    <t>0700</t>
  </si>
  <si>
    <t>0800</t>
  </si>
  <si>
    <t>1100</t>
  </si>
  <si>
    <t>1200</t>
  </si>
  <si>
    <t>1400</t>
  </si>
  <si>
    <t>1401</t>
  </si>
  <si>
    <t>Охрана окружающей среды</t>
  </si>
  <si>
    <t>Другие вопросы в области окружающей среды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</si>
  <si>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</si>
  <si>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</si>
  <si>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</si>
  <si>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</si>
  <si>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09 6 1027</t>
  </si>
  <si>
    <t>09 6 1028</t>
  </si>
  <si>
    <t>10 1 1029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</si>
  <si>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"Стимулирование экономической активности в Волховском муниципальном районе на 2014-2020 годы" </t>
  </si>
  <si>
    <t>10 2 0606</t>
  </si>
  <si>
    <t>10 2 0607</t>
  </si>
  <si>
    <t>10 2 1030</t>
  </si>
  <si>
    <t>10 2 1031</t>
  </si>
  <si>
    <t>10 3 1032</t>
  </si>
  <si>
    <t xml:space="preserve">Обеспечение подготовки квалифицированных кадров, необходимых для сферы туризма  Волховского района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</si>
  <si>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 xml:space="preserve">Благоустройство мемориалов, памятных мест и прилегающих территорий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</si>
  <si>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>10 4 1033</t>
  </si>
  <si>
    <t>10 4 1034</t>
  </si>
  <si>
    <t>10 4 1035</t>
  </si>
  <si>
    <t>10 4 1036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</si>
  <si>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</si>
  <si>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12 2 1042</t>
  </si>
  <si>
    <t>12 2 1041</t>
  </si>
  <si>
    <t>12 2 1043</t>
  </si>
  <si>
    <t>12 2 1044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</si>
  <si>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</si>
  <si>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</si>
  <si>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</si>
  <si>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</si>
  <si>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</si>
  <si>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</si>
  <si>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</si>
  <si>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</si>
  <si>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</si>
  <si>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</si>
  <si>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</si>
  <si>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</si>
  <si>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</si>
  <si>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</si>
  <si>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</si>
  <si>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</si>
  <si>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</si>
  <si>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</si>
  <si>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</si>
  <si>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</si>
  <si>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</si>
  <si>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</si>
  <si>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</si>
  <si>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</si>
  <si>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</si>
  <si>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</si>
  <si>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</si>
  <si>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</si>
  <si>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</si>
  <si>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</si>
  <si>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</si>
  <si>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</si>
  <si>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</si>
  <si>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</si>
  <si>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</si>
  <si>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</si>
  <si>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</si>
  <si>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</si>
  <si>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</si>
  <si>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</si>
  <si>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</si>
  <si>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</si>
  <si>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</si>
  <si>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</si>
  <si>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</si>
  <si>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</si>
  <si>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</si>
  <si>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</si>
  <si>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</si>
  <si>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</si>
  <si>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</si>
  <si>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</si>
  <si>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</si>
  <si>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</si>
  <si>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</si>
  <si>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</si>
  <si>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</si>
  <si>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</si>
  <si>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</si>
  <si>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</si>
  <si>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</si>
  <si>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</si>
  <si>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</si>
  <si>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</si>
  <si>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</si>
  <si>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</si>
  <si>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</si>
  <si>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</si>
  <si>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</si>
  <si>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</si>
  <si>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</si>
  <si>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</si>
  <si>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</si>
  <si>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</si>
  <si>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</si>
  <si>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</si>
  <si>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</si>
  <si>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</si>
  <si>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</si>
  <si>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</si>
  <si>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</si>
  <si>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</si>
  <si>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</si>
  <si>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</si>
  <si>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</si>
  <si>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</si>
  <si>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</si>
  <si>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</si>
  <si>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</si>
  <si>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</si>
  <si>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</si>
  <si>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</si>
  <si>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</si>
  <si>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</si>
  <si>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</si>
  <si>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</si>
  <si>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</si>
  <si>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</si>
  <si>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</si>
  <si>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</si>
  <si>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</si>
  <si>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</si>
  <si>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</si>
  <si>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</si>
  <si>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</si>
  <si>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</si>
  <si>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</si>
  <si>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</si>
  <si>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</si>
  <si>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</si>
  <si>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</si>
  <si>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</si>
  <si>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</si>
  <si>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</si>
  <si>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</si>
  <si>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</si>
  <si>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</si>
  <si>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от 17 декабря 2013 года № 48</t>
  </si>
  <si>
    <t>(в ред. от 08 апреля 2014 года № 13)</t>
  </si>
  <si>
    <t>Приложение 1</t>
  </si>
  <si>
    <t>Получение кредитов от кредитных организаций бюджетами муниципальных районов в валюте Российской Федерации</t>
  </si>
  <si>
    <t>Приложение 2</t>
  </si>
  <si>
    <t>Прогнозируемые поступления доходов районного бюджета Волховского муниципального района Ленинградской области на 2014 год</t>
  </si>
  <si>
    <t>Доходы от сдачи в аренду имущества, составляющего казну муниципальных районов (за исключением земельных участков)</t>
  </si>
  <si>
    <t>Приложение 3</t>
  </si>
  <si>
    <t>Безвозмездные поступления районного бюджета Волховского муниципального района Ленинградской области на 2014 год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</si>
  <si>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</si>
  <si>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Приложение 5</t>
  </si>
  <si>
    <t>Приложение 8</t>
  </si>
  <si>
    <t>Распределение бюджетных ассигнований по разделам подразделам на 2014 год</t>
  </si>
  <si>
    <t>На поощрение победителей и лауреатов областных конкурсов в области образования в рамках  непрограммных расходов органов местного самоуправления</t>
  </si>
  <si>
    <t>Приложение 10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</si>
  <si>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</si>
  <si>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</si>
  <si>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районов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</si>
  <si>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</si>
  <si>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мониторинга качества образовательного результатов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</si>
  <si>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</si>
  <si>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</si>
  <si>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На 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поддержи отдельных категорий  граждан в Волховском муниципальном районе на 2014-2020 годы"</t>
  </si>
  <si>
    <t xml:space="preserve">Меры по совершенствованию коммуникационных связей и развитию интеллектуального потенциала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</si>
  <si>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</si>
  <si>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</si>
  <si>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Предоставление из  бюджета Волховского муниципального района Ленинградской области субсидий в целях возмещения затрат или недополученных доходов в связи с производством продукции телерадиокомпаниями и телеорганизациями (телерадиоканал и радиоканал) в рамках подпрограммы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</si>
  <si>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Предоставление из  бюджета Волховского муниципального района субсидий в целях возмещения затрат в связи с производством полиграфической продукции, выполнением полиграфических работ (оказание полиграфических услуг) в рамках подпрограммы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</si>
</sst>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b/>
      <sz val="13"/>
      <color indexed="8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11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10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horizontal="center" vertical="center"/>
      <protection/>
    </xf>
    <xf numFmtId="49" fontId="10" fillId="0" borderId="0" xfId="52" applyNumberFormat="1" applyFont="1" applyFill="1" applyAlignment="1">
      <alignment vertical="center"/>
      <protection/>
    </xf>
    <xf numFmtId="172" fontId="10" fillId="0" borderId="0" xfId="52" applyNumberFormat="1" applyFont="1" applyFill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172" fontId="12" fillId="0" borderId="12" xfId="52" applyNumberFormat="1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top"/>
      <protection/>
    </xf>
    <xf numFmtId="172" fontId="12" fillId="0" borderId="13" xfId="52" applyNumberFormat="1" applyFont="1" applyFill="1" applyBorder="1" applyAlignment="1">
      <alignment horizontal="center" vertical="top"/>
      <protection/>
    </xf>
    <xf numFmtId="0" fontId="12" fillId="0" borderId="14" xfId="52" applyFont="1" applyFill="1" applyBorder="1" applyAlignment="1">
      <alignment horizontal="center" vertical="center"/>
      <protection/>
    </xf>
    <xf numFmtId="49" fontId="13" fillId="0" borderId="15" xfId="52" applyNumberFormat="1" applyFont="1" applyFill="1" applyBorder="1" applyAlignment="1">
      <alignment vertical="center"/>
      <protection/>
    </xf>
    <xf numFmtId="172" fontId="13" fillId="0" borderId="16" xfId="52" applyNumberFormat="1" applyFont="1" applyFill="1" applyBorder="1" applyAlignment="1">
      <alignment horizontal="center" vertical="center"/>
      <protection/>
    </xf>
    <xf numFmtId="0" fontId="12" fillId="0" borderId="17" xfId="52" applyFont="1" applyFill="1" applyBorder="1" applyAlignment="1">
      <alignment horizontal="center" vertical="center"/>
      <protection/>
    </xf>
    <xf numFmtId="49" fontId="12" fillId="0" borderId="18" xfId="52" applyNumberFormat="1" applyFont="1" applyFill="1" applyBorder="1" applyAlignment="1">
      <alignment vertical="center"/>
      <protection/>
    </xf>
    <xf numFmtId="172" fontId="12" fillId="0" borderId="17" xfId="52" applyNumberFormat="1" applyFont="1" applyFill="1" applyBorder="1" applyAlignment="1">
      <alignment horizontal="center" vertical="center"/>
      <protection/>
    </xf>
    <xf numFmtId="0" fontId="10" fillId="0" borderId="17" xfId="52" applyFont="1" applyFill="1" applyBorder="1" applyAlignment="1">
      <alignment horizontal="center" vertical="center"/>
      <protection/>
    </xf>
    <xf numFmtId="49" fontId="10" fillId="0" borderId="18" xfId="52" applyNumberFormat="1" applyFont="1" applyFill="1" applyBorder="1" applyAlignment="1">
      <alignment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49" fontId="12" fillId="0" borderId="18" xfId="52" applyNumberFormat="1" applyFont="1" applyFill="1" applyBorder="1" applyAlignment="1">
      <alignment vertical="center" wrapText="1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8" xfId="52" applyNumberFormat="1" applyFont="1" applyFill="1" applyBorder="1" applyAlignment="1">
      <alignment vertical="center" wrapText="1"/>
      <protection/>
    </xf>
    <xf numFmtId="49" fontId="10" fillId="0" borderId="18" xfId="52" applyNumberFormat="1" applyFont="1" applyFill="1" applyBorder="1" applyAlignment="1">
      <alignment vertical="center" wrapText="1"/>
      <protection/>
    </xf>
    <xf numFmtId="172" fontId="10" fillId="0" borderId="19" xfId="52" applyNumberFormat="1" applyFont="1" applyFill="1" applyBorder="1" applyAlignment="1">
      <alignment horizontal="center" vertical="center"/>
      <protection/>
    </xf>
    <xf numFmtId="0" fontId="10" fillId="0" borderId="17" xfId="52" applyNumberFormat="1" applyFont="1" applyFill="1" applyBorder="1" applyAlignment="1">
      <alignment wrapText="1"/>
      <protection/>
    </xf>
    <xf numFmtId="0" fontId="10" fillId="0" borderId="0" xfId="52" applyFont="1" applyFill="1" applyAlignment="1">
      <alignment wrapText="1"/>
      <protection/>
    </xf>
    <xf numFmtId="0" fontId="11" fillId="0" borderId="20" xfId="52" applyFont="1" applyFill="1" applyBorder="1" applyAlignment="1">
      <alignment horizontal="center" vertical="center"/>
      <protection/>
    </xf>
    <xf numFmtId="49" fontId="11" fillId="0" borderId="21" xfId="52" applyNumberFormat="1" applyFont="1" applyFill="1" applyBorder="1" applyAlignment="1">
      <alignment vertical="center"/>
      <protection/>
    </xf>
    <xf numFmtId="172" fontId="11" fillId="0" borderId="20" xfId="52" applyNumberFormat="1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17" fillId="0" borderId="12" xfId="52" applyFont="1" applyFill="1" applyBorder="1" applyAlignment="1">
      <alignment horizontal="center" vertical="center" wrapText="1"/>
      <protection/>
    </xf>
    <xf numFmtId="0" fontId="17" fillId="0" borderId="16" xfId="52" applyFont="1" applyFill="1" applyBorder="1" applyAlignment="1">
      <alignment horizontal="center" vertical="center"/>
      <protection/>
    </xf>
    <xf numFmtId="49" fontId="35" fillId="0" borderId="22" xfId="52" applyNumberFormat="1" applyFont="1" applyFill="1" applyBorder="1" applyAlignment="1">
      <alignment vertical="center" wrapText="1"/>
      <protection/>
    </xf>
    <xf numFmtId="172" fontId="35" fillId="0" borderId="16" xfId="52" applyNumberFormat="1" applyFont="1" applyFill="1" applyBorder="1" applyAlignment="1">
      <alignment horizontal="center" vertical="center"/>
      <protection/>
    </xf>
    <xf numFmtId="0" fontId="17" fillId="0" borderId="17" xfId="52" applyFont="1" applyFill="1" applyBorder="1" applyAlignment="1">
      <alignment horizontal="center" vertical="center"/>
      <protection/>
    </xf>
    <xf numFmtId="49" fontId="17" fillId="0" borderId="23" xfId="52" applyNumberFormat="1" applyFont="1" applyFill="1" applyBorder="1" applyAlignment="1">
      <alignment vertical="center"/>
      <protection/>
    </xf>
    <xf numFmtId="172" fontId="17" fillId="0" borderId="17" xfId="52" applyNumberFormat="1" applyFont="1" applyFill="1" applyBorder="1" applyAlignment="1">
      <alignment horizontal="center" vertical="center"/>
      <protection/>
    </xf>
    <xf numFmtId="49" fontId="7" fillId="0" borderId="23" xfId="52" applyNumberFormat="1" applyFont="1" applyFill="1" applyBorder="1" applyAlignment="1">
      <alignment vertical="center" wrapText="1"/>
      <protection/>
    </xf>
    <xf numFmtId="172" fontId="7" fillId="0" borderId="17" xfId="52" applyNumberFormat="1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49" fontId="8" fillId="0" borderId="23" xfId="52" applyNumberFormat="1" applyFont="1" applyFill="1" applyBorder="1" applyAlignment="1">
      <alignment vertical="center"/>
      <protection/>
    </xf>
    <xf numFmtId="172" fontId="8" fillId="0" borderId="17" xfId="52" applyNumberFormat="1" applyFont="1" applyFill="1" applyBorder="1" applyAlignment="1">
      <alignment horizontal="center" vertical="center"/>
      <protection/>
    </xf>
    <xf numFmtId="49" fontId="8" fillId="0" borderId="23" xfId="52" applyNumberFormat="1" applyFont="1" applyFill="1" applyBorder="1" applyAlignment="1">
      <alignment vertical="center" wrapText="1"/>
      <protection/>
    </xf>
    <xf numFmtId="172" fontId="8" fillId="0" borderId="19" xfId="52" applyNumberFormat="1" applyFont="1" applyFill="1" applyBorder="1" applyAlignment="1">
      <alignment horizontal="center" vertical="center"/>
      <protection/>
    </xf>
    <xf numFmtId="184" fontId="8" fillId="0" borderId="23" xfId="52" applyNumberFormat="1" applyFont="1" applyFill="1" applyBorder="1" applyAlignment="1">
      <alignment vertical="center" wrapText="1"/>
      <protection/>
    </xf>
    <xf numFmtId="49" fontId="12" fillId="0" borderId="23" xfId="52" applyNumberFormat="1" applyFont="1" applyFill="1" applyBorder="1" applyAlignment="1">
      <alignment vertical="center"/>
      <protection/>
    </xf>
    <xf numFmtId="0" fontId="17" fillId="0" borderId="0" xfId="52" applyFont="1" applyFill="1">
      <alignment/>
      <protection/>
    </xf>
    <xf numFmtId="0" fontId="8" fillId="0" borderId="23" xfId="0" applyFont="1" applyBorder="1" applyAlignment="1">
      <alignment wrapText="1"/>
    </xf>
    <xf numFmtId="0" fontId="17" fillId="0" borderId="24" xfId="52" applyFont="1" applyFill="1" applyBorder="1" applyAlignment="1">
      <alignment horizontal="center" vertical="center"/>
      <protection/>
    </xf>
    <xf numFmtId="49" fontId="17" fillId="0" borderId="25" xfId="52" applyNumberFormat="1" applyFont="1" applyFill="1" applyBorder="1" applyAlignment="1">
      <alignment vertical="center"/>
      <protection/>
    </xf>
    <xf numFmtId="172" fontId="17" fillId="0" borderId="24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Alignment="1">
      <alignment horizontal="right" vertical="center"/>
      <protection/>
    </xf>
    <xf numFmtId="0" fontId="8" fillId="0" borderId="0" xfId="52" applyFont="1" applyFill="1" applyAlignment="1">
      <alignment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52" applyFont="1" applyAlignment="1">
      <alignment vertical="center"/>
      <protection/>
    </xf>
    <xf numFmtId="172" fontId="10" fillId="0" borderId="0" xfId="52" applyNumberFormat="1" applyFont="1" applyAlignment="1">
      <alignment horizontal="right" vertical="center"/>
      <protection/>
    </xf>
    <xf numFmtId="0" fontId="10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center" vertical="center"/>
      <protection/>
    </xf>
    <xf numFmtId="185" fontId="14" fillId="0" borderId="0" xfId="52" applyNumberFormat="1" applyFont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0" fontId="5" fillId="0" borderId="26" xfId="52" applyFont="1" applyBorder="1" applyAlignment="1">
      <alignment horizontal="left" vertical="center" wrapText="1"/>
      <protection/>
    </xf>
    <xf numFmtId="49" fontId="10" fillId="0" borderId="19" xfId="52" applyNumberFormat="1" applyFont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center" vertical="center"/>
      <protection/>
    </xf>
    <xf numFmtId="185" fontId="5" fillId="0" borderId="19" xfId="64" applyNumberFormat="1" applyFont="1" applyFill="1" applyBorder="1" applyAlignment="1">
      <alignment horizontal="center" vertical="center"/>
    </xf>
    <xf numFmtId="0" fontId="5" fillId="0" borderId="26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vertical="center" wrapText="1"/>
      <protection/>
    </xf>
    <xf numFmtId="0" fontId="5" fillId="0" borderId="26" xfId="52" applyFont="1" applyBorder="1" applyAlignment="1">
      <alignment vertical="center"/>
      <protection/>
    </xf>
    <xf numFmtId="0" fontId="5" fillId="0" borderId="19" xfId="52" applyFont="1" applyBorder="1" applyAlignment="1">
      <alignment vertical="center"/>
      <protection/>
    </xf>
    <xf numFmtId="49" fontId="5" fillId="0" borderId="19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49" fontId="3" fillId="0" borderId="19" xfId="52" applyNumberFormat="1" applyFont="1" applyBorder="1" applyAlignment="1">
      <alignment horizontal="center" vertical="center"/>
      <protection/>
    </xf>
    <xf numFmtId="185" fontId="5" fillId="0" borderId="19" xfId="64" applyNumberFormat="1" applyFont="1" applyBorder="1" applyAlignment="1">
      <alignment horizontal="center" vertical="center"/>
    </xf>
    <xf numFmtId="49" fontId="5" fillId="0" borderId="23" xfId="52" applyNumberFormat="1" applyFont="1" applyBorder="1" applyAlignment="1">
      <alignment horizontal="center" vertical="center"/>
      <protection/>
    </xf>
    <xf numFmtId="185" fontId="11" fillId="0" borderId="20" xfId="64" applyNumberFormat="1" applyFont="1" applyBorder="1" applyAlignment="1">
      <alignment horizontal="center" vertical="center"/>
    </xf>
    <xf numFmtId="49" fontId="10" fillId="0" borderId="0" xfId="52" applyNumberFormat="1" applyFont="1" applyAlignment="1">
      <alignment vertical="center"/>
      <protection/>
    </xf>
    <xf numFmtId="185" fontId="10" fillId="0" borderId="0" xfId="52" applyNumberFormat="1" applyFont="1" applyAlignment="1">
      <alignment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171" fontId="8" fillId="0" borderId="0" xfId="62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7" fillId="0" borderId="11" xfId="52" applyNumberFormat="1" applyFont="1" applyFill="1" applyBorder="1" applyAlignment="1">
      <alignment horizontal="center" vertical="center" wrapText="1"/>
      <protection/>
    </xf>
    <xf numFmtId="171" fontId="12" fillId="0" borderId="10" xfId="62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2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62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173" fontId="10" fillId="0" borderId="10" xfId="0" applyNumberFormat="1" applyFont="1" applyFill="1" applyBorder="1" applyAlignment="1">
      <alignment horizontal="left" vertical="top" wrapText="1"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8" fillId="0" borderId="10" xfId="62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1" fontId="17" fillId="0" borderId="10" xfId="62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36" fillId="0" borderId="0" xfId="0" applyFont="1" applyFill="1" applyAlignment="1">
      <alignment/>
    </xf>
    <xf numFmtId="0" fontId="15" fillId="0" borderId="0" xfId="53" applyFont="1" applyAlignment="1">
      <alignment vertical="top"/>
      <protection/>
    </xf>
    <xf numFmtId="0" fontId="15" fillId="0" borderId="0" xfId="53" applyFont="1">
      <alignment/>
      <protection/>
    </xf>
    <xf numFmtId="0" fontId="15" fillId="0" borderId="0" xfId="53" applyFont="1" applyBorder="1" applyAlignment="1">
      <alignment vertical="top"/>
      <protection/>
    </xf>
    <xf numFmtId="0" fontId="15" fillId="0" borderId="0" xfId="55" applyFont="1" applyAlignment="1">
      <alignment horizontal="center" vertical="top"/>
      <protection/>
    </xf>
    <xf numFmtId="0" fontId="15" fillId="0" borderId="0" xfId="53" applyFont="1" applyAlignment="1">
      <alignment horizontal="center" vertical="top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5" fillId="0" borderId="10" xfId="53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49" fontId="6" fillId="0" borderId="10" xfId="53" applyNumberFormat="1" applyFont="1" applyBorder="1" applyAlignment="1">
      <alignment vertical="top" wrapText="1"/>
      <protection/>
    </xf>
    <xf numFmtId="0" fontId="15" fillId="0" borderId="0" xfId="53" applyFont="1" applyAlignment="1">
      <alignment wrapText="1"/>
      <protection/>
    </xf>
    <xf numFmtId="0" fontId="20" fillId="0" borderId="0" xfId="0" applyFont="1" applyFill="1" applyAlignment="1">
      <alignment/>
    </xf>
    <xf numFmtId="171" fontId="17" fillId="0" borderId="10" xfId="62" applyFont="1" applyFill="1" applyBorder="1" applyAlignment="1">
      <alignment vertical="center"/>
    </xf>
    <xf numFmtId="171" fontId="8" fillId="0" borderId="10" xfId="62" applyFont="1" applyFill="1" applyBorder="1" applyAlignment="1">
      <alignment vertical="center"/>
    </xf>
    <xf numFmtId="171" fontId="10" fillId="0" borderId="10" xfId="62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71" fontId="8" fillId="0" borderId="0" xfId="62" applyFont="1" applyFill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6" fillId="0" borderId="0" xfId="53" applyFont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1" fontId="19" fillId="0" borderId="0" xfId="62" applyFont="1" applyFill="1" applyAlignment="1">
      <alignment vertical="center"/>
    </xf>
    <xf numFmtId="171" fontId="15" fillId="0" borderId="10" xfId="62" applyFont="1" applyBorder="1" applyAlignment="1">
      <alignment horizontal="center" vertical="center" wrapText="1"/>
    </xf>
    <xf numFmtId="171" fontId="6" fillId="0" borderId="10" xfId="62" applyFont="1" applyBorder="1" applyAlignment="1">
      <alignment horizontal="center" vertical="center" wrapText="1"/>
    </xf>
    <xf numFmtId="171" fontId="6" fillId="0" borderId="10" xfId="62" applyFont="1" applyBorder="1" applyAlignment="1">
      <alignment horizontal="center" vertical="center"/>
    </xf>
    <xf numFmtId="0" fontId="5" fillId="0" borderId="18" xfId="52" applyFont="1" applyBorder="1" applyAlignment="1">
      <alignment horizontal="left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185" fontId="5" fillId="0" borderId="17" xfId="64" applyNumberFormat="1" applyFont="1" applyBorder="1" applyAlignment="1">
      <alignment horizontal="center" vertical="center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/>
      <protection/>
    </xf>
    <xf numFmtId="49" fontId="5" fillId="0" borderId="14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vertical="center"/>
      <protection/>
    </xf>
    <xf numFmtId="0" fontId="5" fillId="0" borderId="31" xfId="52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/>
      <protection/>
    </xf>
    <xf numFmtId="0" fontId="5" fillId="0" borderId="31" xfId="52" applyFont="1" applyBorder="1" applyAlignment="1">
      <alignment horizontal="left" vertical="center"/>
      <protection/>
    </xf>
    <xf numFmtId="49" fontId="10" fillId="0" borderId="14" xfId="52" applyNumberFormat="1" applyFont="1" applyBorder="1" applyAlignment="1">
      <alignment horizontal="center" vertical="center"/>
      <protection/>
    </xf>
    <xf numFmtId="49" fontId="5" fillId="0" borderId="31" xfId="52" applyNumberFormat="1" applyFont="1" applyBorder="1" applyAlignment="1">
      <alignment horizontal="center" vertical="center"/>
      <protection/>
    </xf>
    <xf numFmtId="185" fontId="5" fillId="0" borderId="14" xfId="64" applyNumberFormat="1" applyFont="1" applyFill="1" applyBorder="1" applyAlignment="1">
      <alignment horizontal="center" vertical="center"/>
    </xf>
    <xf numFmtId="49" fontId="12" fillId="0" borderId="14" xfId="52" applyNumberFormat="1" applyFont="1" applyBorder="1" applyAlignment="1">
      <alignment horizontal="center" vertical="center"/>
      <protection/>
    </xf>
    <xf numFmtId="49" fontId="5" fillId="0" borderId="32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49" fontId="6" fillId="0" borderId="33" xfId="52" applyNumberFormat="1" applyFont="1" applyBorder="1" applyAlignment="1">
      <alignment horizontal="center" vertical="center"/>
      <protection/>
    </xf>
    <xf numFmtId="185" fontId="6" fillId="0" borderId="20" xfId="64" applyNumberFormat="1" applyFont="1" applyBorder="1" applyAlignment="1">
      <alignment horizontal="center" vertical="center"/>
    </xf>
    <xf numFmtId="0" fontId="6" fillId="0" borderId="21" xfId="52" applyFont="1" applyBorder="1" applyAlignment="1">
      <alignment vertical="center" wrapText="1"/>
      <protection/>
    </xf>
    <xf numFmtId="185" fontId="6" fillId="0" borderId="20" xfId="64" applyNumberFormat="1" applyFont="1" applyFill="1" applyBorder="1" applyAlignment="1">
      <alignment horizontal="center" vertical="center"/>
    </xf>
    <xf numFmtId="0" fontId="6" fillId="0" borderId="21" xfId="52" applyFont="1" applyBorder="1" applyAlignment="1">
      <alignment vertical="center"/>
      <protection/>
    </xf>
    <xf numFmtId="185" fontId="5" fillId="33" borderId="14" xfId="64" applyNumberFormat="1" applyFont="1" applyFill="1" applyBorder="1" applyAlignment="1">
      <alignment horizontal="center" vertical="center"/>
    </xf>
    <xf numFmtId="185" fontId="5" fillId="0" borderId="14" xfId="64" applyNumberFormat="1" applyFont="1" applyBorder="1" applyAlignment="1">
      <alignment horizontal="center" vertical="center"/>
    </xf>
    <xf numFmtId="49" fontId="5" fillId="0" borderId="33" xfId="52" applyNumberFormat="1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1" fontId="3" fillId="0" borderId="10" xfId="62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62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4" fillId="0" borderId="10" xfId="62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8" xfId="52" applyFont="1" applyFill="1" applyBorder="1" applyAlignment="1">
      <alignment vertical="center"/>
      <protection/>
    </xf>
    <xf numFmtId="0" fontId="37" fillId="0" borderId="0" xfId="0" applyFont="1" applyFill="1" applyAlignment="1">
      <alignment/>
    </xf>
    <xf numFmtId="49" fontId="4" fillId="0" borderId="3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wrapText="1"/>
    </xf>
    <xf numFmtId="171" fontId="3" fillId="0" borderId="10" xfId="62" applyFont="1" applyFill="1" applyBorder="1" applyAlignment="1">
      <alignment vertical="center"/>
    </xf>
    <xf numFmtId="11" fontId="12" fillId="0" borderId="10" xfId="0" applyNumberFormat="1" applyFont="1" applyFill="1" applyBorder="1" applyAlignment="1">
      <alignment horizontal="left" vertical="top" wrapText="1"/>
    </xf>
    <xf numFmtId="0" fontId="3" fillId="0" borderId="18" xfId="52" applyFont="1" applyFill="1" applyBorder="1" applyAlignment="1">
      <alignment horizontal="left" vertical="center" wrapText="1"/>
      <protection/>
    </xf>
    <xf numFmtId="0" fontId="3" fillId="0" borderId="26" xfId="52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0" fontId="8" fillId="0" borderId="34" xfId="52" applyFont="1" applyFill="1" applyBorder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172" fontId="14" fillId="0" borderId="0" xfId="52" applyNumberFormat="1" applyFont="1" applyAlignment="1">
      <alignment vertical="center"/>
      <protection/>
    </xf>
    <xf numFmtId="0" fontId="14" fillId="0" borderId="12" xfId="52" applyFont="1" applyBorder="1" applyAlignment="1">
      <alignment horizontal="center" vertical="center"/>
      <protection/>
    </xf>
    <xf numFmtId="172" fontId="14" fillId="0" borderId="12" xfId="52" applyNumberFormat="1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172" fontId="14" fillId="0" borderId="13" xfId="52" applyNumberFormat="1" applyFont="1" applyBorder="1" applyAlignment="1">
      <alignment horizontal="center" vertical="center"/>
      <protection/>
    </xf>
    <xf numFmtId="0" fontId="11" fillId="0" borderId="14" xfId="52" applyFont="1" applyBorder="1" applyAlignment="1">
      <alignment vertical="center"/>
      <protection/>
    </xf>
    <xf numFmtId="0" fontId="11" fillId="0" borderId="14" xfId="52" applyFont="1" applyBorder="1" applyAlignment="1">
      <alignment vertical="center" wrapText="1"/>
      <protection/>
    </xf>
    <xf numFmtId="172" fontId="11" fillId="0" borderId="17" xfId="52" applyNumberFormat="1" applyFont="1" applyBorder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14" fillId="0" borderId="14" xfId="52" applyFont="1" applyBorder="1" applyAlignment="1">
      <alignment vertical="center"/>
      <protection/>
    </xf>
    <xf numFmtId="0" fontId="14" fillId="0" borderId="14" xfId="52" applyFont="1" applyBorder="1" applyAlignment="1">
      <alignment vertical="center" wrapText="1"/>
      <protection/>
    </xf>
    <xf numFmtId="172" fontId="14" fillId="0" borderId="17" xfId="52" applyNumberFormat="1" applyFont="1" applyBorder="1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14" fillId="0" borderId="17" xfId="52" applyFont="1" applyBorder="1" applyAlignment="1">
      <alignment vertical="center"/>
      <protection/>
    </xf>
    <xf numFmtId="0" fontId="14" fillId="0" borderId="17" xfId="52" applyFont="1" applyBorder="1" applyAlignment="1">
      <alignment vertical="center" wrapText="1"/>
      <protection/>
    </xf>
    <xf numFmtId="0" fontId="11" fillId="0" borderId="17" xfId="52" applyFont="1" applyBorder="1" applyAlignment="1">
      <alignment vertical="center"/>
      <protection/>
    </xf>
    <xf numFmtId="0" fontId="11" fillId="0" borderId="17" xfId="52" applyFont="1" applyBorder="1" applyAlignment="1">
      <alignment vertical="center" wrapText="1"/>
      <protection/>
    </xf>
    <xf numFmtId="0" fontId="14" fillId="0" borderId="34" xfId="52" applyFont="1" applyBorder="1" applyAlignment="1">
      <alignment vertical="center"/>
      <protection/>
    </xf>
    <xf numFmtId="0" fontId="14" fillId="0" borderId="34" xfId="52" applyFont="1" applyBorder="1" applyAlignment="1">
      <alignment vertical="center" wrapText="1"/>
      <protection/>
    </xf>
    <xf numFmtId="172" fontId="14" fillId="0" borderId="34" xfId="52" applyNumberFormat="1" applyFont="1" applyBorder="1" applyAlignment="1">
      <alignment horizontal="center" vertical="center"/>
      <protection/>
    </xf>
    <xf numFmtId="0" fontId="14" fillId="0" borderId="24" xfId="52" applyFont="1" applyBorder="1" applyAlignment="1">
      <alignment vertical="center"/>
      <protection/>
    </xf>
    <xf numFmtId="0" fontId="11" fillId="0" borderId="24" xfId="52" applyFont="1" applyBorder="1" applyAlignment="1">
      <alignment vertical="center"/>
      <protection/>
    </xf>
    <xf numFmtId="172" fontId="11" fillId="0" borderId="24" xfId="52" applyNumberFormat="1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/>
      <protection/>
    </xf>
    <xf numFmtId="172" fontId="23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72" fontId="2" fillId="0" borderId="0" xfId="52" applyNumberFormat="1" applyBorder="1" applyAlignment="1">
      <alignment horizontal="center" vertical="center"/>
      <protection/>
    </xf>
    <xf numFmtId="0" fontId="23" fillId="0" borderId="0" xfId="52" applyFont="1" applyFill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172" fontId="26" fillId="0" borderId="0" xfId="52" applyNumberFormat="1" applyFont="1" applyBorder="1" applyAlignment="1">
      <alignment horizontal="center" vertical="center"/>
      <protection/>
    </xf>
    <xf numFmtId="172" fontId="2" fillId="0" borderId="0" xfId="52" applyNumberFormat="1" applyAlignment="1">
      <alignment vertical="center"/>
      <protection/>
    </xf>
    <xf numFmtId="0" fontId="10" fillId="0" borderId="0" xfId="52" applyFont="1" applyFill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0" xfId="52" applyFont="1" applyFill="1" applyAlignment="1">
      <alignment horizontal="center" vertical="center"/>
      <protection/>
    </xf>
    <xf numFmtId="49" fontId="8" fillId="0" borderId="0" xfId="52" applyNumberFormat="1" applyFont="1" applyFill="1" applyAlignment="1">
      <alignment vertical="center"/>
      <protection/>
    </xf>
    <xf numFmtId="172" fontId="8" fillId="0" borderId="0" xfId="52" applyNumberFormat="1" applyFont="1" applyFill="1" applyAlignment="1">
      <alignment horizontal="center" vertical="center"/>
      <protection/>
    </xf>
    <xf numFmtId="49" fontId="17" fillId="0" borderId="35" xfId="52" applyNumberFormat="1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 vertical="center"/>
      <protection/>
    </xf>
    <xf numFmtId="0" fontId="16" fillId="0" borderId="0" xfId="54" applyFont="1" applyFill="1" applyAlignment="1">
      <alignment vertical="center"/>
      <protection/>
    </xf>
    <xf numFmtId="0" fontId="14" fillId="0" borderId="0" xfId="54" applyFont="1" applyFill="1">
      <alignment/>
      <protection/>
    </xf>
    <xf numFmtId="0" fontId="14" fillId="0" borderId="0" xfId="54" applyFont="1" applyFill="1" applyAlignment="1">
      <alignment vertical="center"/>
      <protection/>
    </xf>
    <xf numFmtId="0" fontId="14" fillId="0" borderId="0" xfId="54" applyFont="1" applyFill="1" applyAlignment="1">
      <alignment horizontal="center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172" fontId="22" fillId="0" borderId="10" xfId="54" applyNumberFormat="1" applyFont="1" applyFill="1" applyBorder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172" fontId="10" fillId="0" borderId="0" xfId="54" applyNumberFormat="1" applyFont="1" applyFill="1" applyAlignment="1">
      <alignment horizontal="right" vertical="center"/>
      <protection/>
    </xf>
    <xf numFmtId="0" fontId="2" fillId="0" borderId="0" xfId="52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71" fontId="10" fillId="0" borderId="0" xfId="64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9" fillId="0" borderId="0" xfId="52" applyFont="1" applyFill="1" applyAlignment="1">
      <alignment vertical="center"/>
      <protection/>
    </xf>
    <xf numFmtId="0" fontId="17" fillId="0" borderId="0" xfId="52" applyFont="1" applyFill="1" applyAlignment="1">
      <alignment vertical="center"/>
      <protection/>
    </xf>
    <xf numFmtId="171" fontId="17" fillId="0" borderId="0" xfId="64" applyFont="1" applyFill="1" applyAlignment="1">
      <alignment vertical="center"/>
    </xf>
    <xf numFmtId="0" fontId="2" fillId="0" borderId="0" xfId="52" applyFill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vertical="center"/>
      <protection/>
    </xf>
    <xf numFmtId="0" fontId="28" fillId="0" borderId="0" xfId="52" applyFont="1" applyFill="1" applyAlignment="1">
      <alignment horizontal="right"/>
      <protection/>
    </xf>
    <xf numFmtId="171" fontId="15" fillId="0" borderId="10" xfId="64" applyFont="1" applyFill="1" applyBorder="1" applyAlignment="1">
      <alignment horizontal="center" vertical="center" wrapText="1"/>
    </xf>
    <xf numFmtId="0" fontId="23" fillId="0" borderId="0" xfId="52" applyFont="1" applyFill="1" applyAlignment="1">
      <alignment vertical="center"/>
      <protection/>
    </xf>
    <xf numFmtId="0" fontId="31" fillId="0" borderId="0" xfId="52" applyFont="1" applyFill="1" applyAlignment="1">
      <alignment horizontal="left" vertical="center"/>
      <protection/>
    </xf>
    <xf numFmtId="0" fontId="31" fillId="0" borderId="0" xfId="52" applyFont="1" applyFill="1" applyAlignment="1">
      <alignment vertical="center"/>
      <protection/>
    </xf>
    <xf numFmtId="0" fontId="15" fillId="0" borderId="10" xfId="52" applyFont="1" applyBorder="1" applyAlignment="1">
      <alignment horizontal="left" vertical="top" wrapText="1"/>
      <protection/>
    </xf>
    <xf numFmtId="0" fontId="15" fillId="33" borderId="10" xfId="52" applyFont="1" applyFill="1" applyBorder="1" applyAlignment="1">
      <alignment vertical="top" wrapText="1"/>
      <protection/>
    </xf>
    <xf numFmtId="0" fontId="15" fillId="0" borderId="10" xfId="52" applyFont="1" applyBorder="1" applyAlignment="1">
      <alignment horizontal="center" vertical="top" wrapText="1"/>
      <protection/>
    </xf>
    <xf numFmtId="0" fontId="15" fillId="0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0" fontId="6" fillId="0" borderId="10" xfId="64" applyNumberFormat="1" applyFont="1" applyFill="1" applyBorder="1" applyAlignment="1">
      <alignment horizontal="center" vertical="top"/>
    </xf>
    <xf numFmtId="0" fontId="15" fillId="0" borderId="10" xfId="52" applyFont="1" applyBorder="1" applyAlignment="1">
      <alignment vertical="top" wrapText="1"/>
      <protection/>
    </xf>
    <xf numFmtId="0" fontId="22" fillId="33" borderId="10" xfId="52" applyFont="1" applyFill="1" applyBorder="1" applyAlignment="1">
      <alignment vertical="top" wrapText="1"/>
      <protection/>
    </xf>
    <xf numFmtId="0" fontId="7" fillId="33" borderId="10" xfId="52" applyFont="1" applyFill="1" applyBorder="1" applyAlignment="1">
      <alignment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3" fontId="6" fillId="0" borderId="10" xfId="52" applyNumberFormat="1" applyFont="1" applyFill="1" applyBorder="1" applyAlignment="1">
      <alignment horizontal="center" vertical="top"/>
      <protection/>
    </xf>
    <xf numFmtId="0" fontId="6" fillId="0" borderId="10" xfId="52" applyFont="1" applyBorder="1" applyAlignment="1">
      <alignment vertical="top" wrapText="1"/>
      <protection/>
    </xf>
    <xf numFmtId="0" fontId="15" fillId="0" borderId="10" xfId="52" applyFont="1" applyFill="1" applyBorder="1" applyAlignment="1">
      <alignment horizontal="center" vertical="top" wrapText="1"/>
      <protection/>
    </xf>
    <xf numFmtId="0" fontId="15" fillId="0" borderId="30" xfId="52" applyFont="1" applyBorder="1" applyAlignment="1">
      <alignment horizontal="left" vertical="top" wrapText="1"/>
      <protection/>
    </xf>
    <xf numFmtId="0" fontId="6" fillId="33" borderId="23" xfId="52" applyFont="1" applyFill="1" applyBorder="1" applyAlignment="1">
      <alignment vertical="top" wrapText="1"/>
      <protection/>
    </xf>
    <xf numFmtId="0" fontId="15" fillId="0" borderId="23" xfId="52" applyFont="1" applyBorder="1" applyAlignment="1">
      <alignment horizontal="center" vertical="top" wrapText="1"/>
      <protection/>
    </xf>
    <xf numFmtId="0" fontId="15" fillId="0" borderId="29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3" fontId="6" fillId="0" borderId="10" xfId="52" applyNumberFormat="1" applyFont="1" applyFill="1" applyBorder="1" applyAlignment="1">
      <alignment horizontal="center" vertical="top" wrapText="1"/>
      <protection/>
    </xf>
    <xf numFmtId="0" fontId="22" fillId="33" borderId="10" xfId="52" applyFont="1" applyFill="1" applyBorder="1" applyAlignment="1">
      <alignment horizontal="center" vertical="top" wrapText="1"/>
      <protection/>
    </xf>
    <xf numFmtId="0" fontId="22" fillId="33" borderId="10" xfId="52" applyFont="1" applyFill="1" applyBorder="1" applyAlignment="1">
      <alignment horizontal="left" vertical="top" wrapText="1"/>
      <protection/>
    </xf>
    <xf numFmtId="172" fontId="6" fillId="0" borderId="10" xfId="52" applyNumberFormat="1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172" fontId="6" fillId="0" borderId="10" xfId="52" applyNumberFormat="1" applyFont="1" applyFill="1" applyBorder="1" applyAlignment="1">
      <alignment horizontal="center" vertical="center" wrapText="1"/>
      <protection/>
    </xf>
    <xf numFmtId="0" fontId="34" fillId="0" borderId="0" xfId="52" applyFont="1" applyFill="1" applyAlignment="1">
      <alignment vertical="center"/>
      <protection/>
    </xf>
    <xf numFmtId="171" fontId="34" fillId="0" borderId="0" xfId="64" applyFont="1" applyFill="1" applyAlignment="1">
      <alignment horizontal="center" vertical="center"/>
    </xf>
    <xf numFmtId="171" fontId="34" fillId="0" borderId="0" xfId="64" applyFont="1" applyFill="1" applyAlignment="1">
      <alignment horizontal="left" vertical="center"/>
    </xf>
    <xf numFmtId="171" fontId="2" fillId="0" borderId="0" xfId="64" applyFont="1" applyFill="1" applyAlignment="1">
      <alignment horizontal="center" vertical="center"/>
    </xf>
    <xf numFmtId="171" fontId="2" fillId="0" borderId="0" xfId="64" applyFont="1" applyFill="1" applyAlignment="1">
      <alignment horizontal="left" vertical="center"/>
    </xf>
    <xf numFmtId="171" fontId="34" fillId="0" borderId="0" xfId="64" applyFont="1" applyFill="1" applyAlignment="1">
      <alignment horizontal="left" vertical="top"/>
    </xf>
    <xf numFmtId="49" fontId="8" fillId="0" borderId="34" xfId="52" applyNumberFormat="1" applyFont="1" applyFill="1" applyBorder="1" applyAlignment="1">
      <alignment horizontal="left" vertical="center" wrapText="1"/>
      <protection/>
    </xf>
    <xf numFmtId="0" fontId="8" fillId="0" borderId="19" xfId="52" applyFont="1" applyFill="1" applyBorder="1" applyAlignment="1">
      <alignment horizontal="center" vertical="center"/>
      <protection/>
    </xf>
    <xf numFmtId="172" fontId="8" fillId="0" borderId="34" xfId="52" applyNumberFormat="1" applyFont="1" applyFill="1" applyBorder="1" applyAlignment="1">
      <alignment horizontal="center" vertical="center"/>
      <protection/>
    </xf>
    <xf numFmtId="172" fontId="8" fillId="0" borderId="14" xfId="52" applyNumberFormat="1" applyFont="1" applyFill="1" applyBorder="1" applyAlignment="1">
      <alignment horizontal="center" vertical="center"/>
      <protection/>
    </xf>
    <xf numFmtId="0" fontId="17" fillId="0" borderId="12" xfId="52" applyNumberFormat="1" applyFont="1" applyFill="1" applyBorder="1" applyAlignment="1">
      <alignment horizontal="center" vertical="center" wrapText="1"/>
      <protection/>
    </xf>
    <xf numFmtId="49" fontId="8" fillId="0" borderId="36" xfId="52" applyNumberFormat="1" applyFont="1" applyFill="1" applyBorder="1" applyAlignment="1">
      <alignment horizontal="left" vertical="center" wrapText="1"/>
      <protection/>
    </xf>
    <xf numFmtId="0" fontId="12" fillId="0" borderId="34" xfId="52" applyFont="1" applyFill="1" applyBorder="1" applyAlignment="1">
      <alignment horizontal="center" vertical="center"/>
      <protection/>
    </xf>
    <xf numFmtId="172" fontId="17" fillId="0" borderId="34" xfId="52" applyNumberFormat="1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wrapText="1"/>
    </xf>
    <xf numFmtId="49" fontId="10" fillId="0" borderId="23" xfId="52" applyNumberFormat="1" applyFont="1" applyFill="1" applyBorder="1" applyAlignment="1">
      <alignment vertical="center" wrapText="1"/>
      <protection/>
    </xf>
    <xf numFmtId="172" fontId="10" fillId="0" borderId="14" xfId="52" applyNumberFormat="1" applyFont="1" applyFill="1" applyBorder="1" applyAlignment="1">
      <alignment horizontal="center" vertical="center"/>
      <protection/>
    </xf>
    <xf numFmtId="0" fontId="10" fillId="0" borderId="29" xfId="0" applyNumberFormat="1" applyFont="1" applyFill="1" applyBorder="1" applyAlignment="1">
      <alignment horizontal="left" vertical="center" wrapText="1"/>
    </xf>
    <xf numFmtId="173" fontId="10" fillId="0" borderId="30" xfId="0" applyNumberFormat="1" applyFont="1" applyFill="1" applyBorder="1" applyAlignment="1">
      <alignment horizontal="left" vertical="top" wrapText="1"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 applyProtection="1">
      <alignment horizontal="left" vertical="center" wrapText="1"/>
      <protection/>
    </xf>
    <xf numFmtId="49" fontId="5" fillId="0" borderId="30" xfId="0" applyNumberFormat="1" applyFont="1" applyFill="1" applyBorder="1" applyAlignment="1">
      <alignment horizontal="center" vertical="center"/>
    </xf>
    <xf numFmtId="3" fontId="6" fillId="0" borderId="10" xfId="64" applyNumberFormat="1" applyFont="1" applyFill="1" applyBorder="1" applyAlignment="1">
      <alignment horizontal="center" vertical="top"/>
    </xf>
    <xf numFmtId="172" fontId="15" fillId="0" borderId="10" xfId="52" applyNumberFormat="1" applyFont="1" applyFill="1" applyBorder="1" applyAlignment="1">
      <alignment horizontal="center" vertical="top" wrapText="1"/>
      <protection/>
    </xf>
    <xf numFmtId="0" fontId="2" fillId="0" borderId="10" xfId="52" applyFill="1" applyBorder="1" applyAlignment="1">
      <alignment vertical="center"/>
      <protection/>
    </xf>
    <xf numFmtId="184" fontId="10" fillId="0" borderId="38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49" fontId="13" fillId="0" borderId="23" xfId="52" applyNumberFormat="1" applyFont="1" applyFill="1" applyBorder="1" applyAlignment="1">
      <alignment vertical="center" wrapText="1"/>
      <protection/>
    </xf>
    <xf numFmtId="49" fontId="10" fillId="0" borderId="23" xfId="52" applyNumberFormat="1" applyFont="1" applyFill="1" applyBorder="1" applyAlignment="1">
      <alignment vertical="center"/>
      <protection/>
    </xf>
    <xf numFmtId="171" fontId="5" fillId="0" borderId="10" xfId="62" applyFont="1" applyFill="1" applyBorder="1" applyAlignment="1">
      <alignment vertical="center" wrapText="1"/>
    </xf>
    <xf numFmtId="0" fontId="10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10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39" xfId="52" applyFont="1" applyBorder="1">
      <alignment/>
      <protection/>
    </xf>
    <xf numFmtId="0" fontId="5" fillId="0" borderId="40" xfId="52" applyFont="1" applyBorder="1" applyAlignment="1">
      <alignment horizontal="center" wrapText="1"/>
      <protection/>
    </xf>
    <xf numFmtId="0" fontId="5" fillId="0" borderId="41" xfId="52" applyFont="1" applyBorder="1" applyAlignment="1">
      <alignment horizontal="center" wrapText="1"/>
      <protection/>
    </xf>
    <xf numFmtId="0" fontId="5" fillId="0" borderId="42" xfId="52" applyFont="1" applyBorder="1">
      <alignment/>
      <protection/>
    </xf>
    <xf numFmtId="3" fontId="5" fillId="0" borderId="10" xfId="52" applyNumberFormat="1" applyFont="1" applyBorder="1" applyAlignment="1">
      <alignment horizontal="center"/>
      <protection/>
    </xf>
    <xf numFmtId="3" fontId="5" fillId="0" borderId="43" xfId="52" applyNumberFormat="1" applyFont="1" applyBorder="1" applyAlignment="1">
      <alignment horizontal="center"/>
      <protection/>
    </xf>
    <xf numFmtId="0" fontId="5" fillId="0" borderId="42" xfId="52" applyFont="1" applyBorder="1" applyAlignment="1">
      <alignment horizontal="left" vertical="center" wrapText="1"/>
      <protection/>
    </xf>
    <xf numFmtId="0" fontId="5" fillId="0" borderId="42" xfId="52" applyFont="1" applyBorder="1" applyAlignment="1">
      <alignment horizontal="left" vertical="center"/>
      <protection/>
    </xf>
    <xf numFmtId="172" fontId="5" fillId="0" borderId="10" xfId="52" applyNumberFormat="1" applyFont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172" fontId="5" fillId="0" borderId="43" xfId="52" applyNumberFormat="1" applyFont="1" applyBorder="1" applyAlignment="1">
      <alignment horizontal="center"/>
      <protection/>
    </xf>
    <xf numFmtId="0" fontId="3" fillId="0" borderId="44" xfId="52" applyFont="1" applyBorder="1">
      <alignment/>
      <protection/>
    </xf>
    <xf numFmtId="3" fontId="3" fillId="0" borderId="45" xfId="52" applyNumberFormat="1" applyFont="1" applyBorder="1" applyAlignment="1">
      <alignment horizontal="center"/>
      <protection/>
    </xf>
    <xf numFmtId="172" fontId="3" fillId="0" borderId="45" xfId="52" applyNumberFormat="1" applyFont="1" applyBorder="1" applyAlignment="1">
      <alignment horizontal="center"/>
      <protection/>
    </xf>
    <xf numFmtId="172" fontId="3" fillId="0" borderId="46" xfId="5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vertical="center" wrapText="1"/>
    </xf>
    <xf numFmtId="0" fontId="30" fillId="0" borderId="30" xfId="0" applyFont="1" applyBorder="1" applyAlignment="1">
      <alignment/>
    </xf>
    <xf numFmtId="171" fontId="30" fillId="0" borderId="10" xfId="62" applyFont="1" applyBorder="1" applyAlignment="1">
      <alignment/>
    </xf>
    <xf numFmtId="171" fontId="39" fillId="0" borderId="10" xfId="62" applyFont="1" applyBorder="1" applyAlignment="1">
      <alignment/>
    </xf>
    <xf numFmtId="0" fontId="16" fillId="0" borderId="0" xfId="54" applyNumberFormat="1" applyFont="1" applyFill="1" applyAlignment="1">
      <alignment vertical="top" wrapText="1"/>
      <protection/>
    </xf>
    <xf numFmtId="0" fontId="14" fillId="0" borderId="0" xfId="54" applyNumberFormat="1" applyFont="1" applyFill="1" applyAlignment="1">
      <alignment vertical="top"/>
      <protection/>
    </xf>
    <xf numFmtId="0" fontId="15" fillId="0" borderId="10" xfId="54" applyNumberFormat="1" applyFont="1" applyFill="1" applyBorder="1" applyAlignment="1">
      <alignment horizontal="left" vertical="top" wrapText="1"/>
      <protection/>
    </xf>
    <xf numFmtId="0" fontId="8" fillId="0" borderId="17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right" vertical="center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4" fillId="0" borderId="12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 wrapText="1"/>
      <protection/>
    </xf>
    <xf numFmtId="49" fontId="12" fillId="0" borderId="35" xfId="52" applyNumberFormat="1" applyFont="1" applyFill="1" applyBorder="1" applyAlignment="1">
      <alignment horizontal="center" vertical="center"/>
      <protection/>
    </xf>
    <xf numFmtId="49" fontId="12" fillId="0" borderId="47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wrapText="1"/>
      <protection/>
    </xf>
    <xf numFmtId="0" fontId="8" fillId="0" borderId="34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10" fillId="0" borderId="34" xfId="52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30" xfId="53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horizontal="left" vertical="center" wrapText="1"/>
      <protection/>
    </xf>
    <xf numFmtId="0" fontId="11" fillId="0" borderId="0" xfId="54" applyFont="1" applyFill="1" applyAlignment="1">
      <alignment horizontal="center" wrapText="1"/>
      <protection/>
    </xf>
    <xf numFmtId="0" fontId="18" fillId="0" borderId="0" xfId="52" applyFont="1" applyAlignment="1">
      <alignment horizontal="center" vertical="center" wrapText="1"/>
      <protection/>
    </xf>
    <xf numFmtId="185" fontId="6" fillId="0" borderId="12" xfId="52" applyNumberFormat="1" applyFont="1" applyBorder="1" applyAlignment="1">
      <alignment horizontal="center" vertical="center" wrapText="1"/>
      <protection/>
    </xf>
    <xf numFmtId="185" fontId="6" fillId="0" borderId="13" xfId="52" applyNumberFormat="1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11" fillId="0" borderId="21" xfId="52" applyFont="1" applyBorder="1" applyAlignment="1">
      <alignment horizontal="center" vertical="center"/>
      <protection/>
    </xf>
    <xf numFmtId="0" fontId="11" fillId="0" borderId="33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12" fillId="0" borderId="30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30" fillId="33" borderId="30" xfId="52" applyFont="1" applyFill="1" applyBorder="1" applyAlignment="1">
      <alignment horizontal="center" vertical="top" wrapText="1"/>
      <protection/>
    </xf>
    <xf numFmtId="0" fontId="30" fillId="33" borderId="23" xfId="52" applyFont="1" applyFill="1" applyBorder="1" applyAlignment="1">
      <alignment horizontal="center" vertical="top" wrapText="1"/>
      <protection/>
    </xf>
    <xf numFmtId="0" fontId="30" fillId="33" borderId="29" xfId="52" applyFont="1" applyFill="1" applyBorder="1" applyAlignment="1">
      <alignment horizontal="center" vertical="top" wrapText="1"/>
      <protection/>
    </xf>
    <xf numFmtId="0" fontId="33" fillId="0" borderId="30" xfId="52" applyFont="1" applyBorder="1" applyAlignment="1">
      <alignment horizontal="center" vertical="top" wrapText="1"/>
      <protection/>
    </xf>
    <xf numFmtId="0" fontId="33" fillId="0" borderId="23" xfId="52" applyFont="1" applyBorder="1" applyAlignment="1">
      <alignment horizontal="center" vertical="top" wrapText="1"/>
      <protection/>
    </xf>
    <xf numFmtId="0" fontId="33" fillId="0" borderId="29" xfId="52" applyFont="1" applyBorder="1" applyAlignment="1">
      <alignment horizontal="center" vertical="top" wrapText="1"/>
      <protection/>
    </xf>
    <xf numFmtId="0" fontId="32" fillId="33" borderId="30" xfId="52" applyFont="1" applyFill="1" applyBorder="1" applyAlignment="1">
      <alignment horizontal="center" vertical="top" wrapText="1"/>
      <protection/>
    </xf>
    <xf numFmtId="0" fontId="32" fillId="33" borderId="23" xfId="52" applyFont="1" applyFill="1" applyBorder="1" applyAlignment="1">
      <alignment horizontal="center" vertical="top" wrapText="1"/>
      <protection/>
    </xf>
    <xf numFmtId="0" fontId="32" fillId="33" borderId="29" xfId="52" applyFont="1" applyFill="1" applyBorder="1" applyAlignment="1">
      <alignment horizontal="center" vertical="top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29" xfId="52" applyFont="1" applyBorder="1" applyAlignment="1">
      <alignment horizontal="center" vertical="center" wrapText="1"/>
      <protection/>
    </xf>
    <xf numFmtId="0" fontId="30" fillId="0" borderId="0" xfId="52" applyFont="1" applyFill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171" fontId="2" fillId="0" borderId="32" xfId="64" applyFont="1" applyFill="1" applyBorder="1" applyAlignment="1">
      <alignment horizontal="center" vertical="center"/>
    </xf>
    <xf numFmtId="171" fontId="15" fillId="0" borderId="10" xfId="64" applyFont="1" applyFill="1" applyBorder="1" applyAlignment="1">
      <alignment horizontal="center" vertical="center" wrapText="1"/>
    </xf>
    <xf numFmtId="171" fontId="15" fillId="0" borderId="10" xfId="64" applyFont="1" applyFill="1" applyBorder="1" applyAlignment="1">
      <alignment horizontal="center"/>
    </xf>
    <xf numFmtId="0" fontId="30" fillId="0" borderId="10" xfId="52" applyFont="1" applyFill="1" applyBorder="1" applyAlignment="1">
      <alignment horizontal="left" vertical="top" wrapText="1"/>
      <protection/>
    </xf>
    <xf numFmtId="0" fontId="30" fillId="0" borderId="30" xfId="52" applyFont="1" applyFill="1" applyBorder="1" applyAlignment="1">
      <alignment horizontal="center" vertical="center" wrapText="1"/>
      <protection/>
    </xf>
    <xf numFmtId="0" fontId="30" fillId="0" borderId="23" xfId="52" applyFont="1" applyFill="1" applyBorder="1" applyAlignment="1">
      <alignment horizontal="center" vertical="center" wrapText="1"/>
      <protection/>
    </xf>
    <xf numFmtId="0" fontId="30" fillId="0" borderId="29" xfId="52" applyFont="1" applyFill="1" applyBorder="1" applyAlignment="1">
      <alignment horizontal="center" vertical="center" wrapText="1"/>
      <protection/>
    </xf>
    <xf numFmtId="0" fontId="32" fillId="0" borderId="30" xfId="52" applyFont="1" applyFill="1" applyBorder="1" applyAlignment="1">
      <alignment horizontal="center" vertical="top" wrapText="1"/>
      <protection/>
    </xf>
    <xf numFmtId="0" fontId="32" fillId="0" borderId="23" xfId="52" applyFont="1" applyFill="1" applyBorder="1" applyAlignment="1">
      <alignment horizontal="center" vertical="top" wrapText="1"/>
      <protection/>
    </xf>
    <xf numFmtId="0" fontId="32" fillId="0" borderId="29" xfId="52" applyFont="1" applyFill="1" applyBorder="1" applyAlignment="1">
      <alignment horizontal="center" vertical="top" wrapText="1"/>
      <protection/>
    </xf>
    <xf numFmtId="0" fontId="11" fillId="0" borderId="0" xfId="55" applyFont="1" applyBorder="1" applyAlignment="1">
      <alignment horizontal="center" vertical="top" wrapText="1"/>
      <protection/>
    </xf>
    <xf numFmtId="0" fontId="30" fillId="0" borderId="0" xfId="0" applyFont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/>
    </xf>
    <xf numFmtId="0" fontId="30" fillId="0" borderId="29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11" fillId="0" borderId="0" xfId="52" applyFont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Приложение 20. Межбюджетк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246" customWidth="1"/>
    <col min="2" max="2" width="81.421875" style="246" customWidth="1"/>
    <col min="3" max="3" width="18.28125" style="280" customWidth="1"/>
    <col min="4" max="16384" width="10.00390625" style="246" customWidth="1"/>
  </cols>
  <sheetData>
    <row r="1" ht="12.75">
      <c r="C1" s="60" t="s">
        <v>967</v>
      </c>
    </row>
    <row r="2" ht="12.75">
      <c r="C2" s="61" t="s">
        <v>966</v>
      </c>
    </row>
    <row r="3" ht="12.75">
      <c r="C3" s="61" t="s">
        <v>1135</v>
      </c>
    </row>
    <row r="4" ht="12.75">
      <c r="C4" s="61" t="s">
        <v>1251</v>
      </c>
    </row>
    <row r="5" ht="12.75">
      <c r="C5" s="61" t="s">
        <v>1252</v>
      </c>
    </row>
    <row r="6" ht="12.75">
      <c r="C6" s="61" t="s">
        <v>1253</v>
      </c>
    </row>
    <row r="7" ht="12.75">
      <c r="C7" s="61"/>
    </row>
    <row r="8" ht="12.75">
      <c r="C8" s="61"/>
    </row>
    <row r="10" spans="1:3" s="247" customFormat="1" ht="46.5" customHeight="1">
      <c r="A10" s="424" t="s">
        <v>157</v>
      </c>
      <c r="B10" s="424"/>
      <c r="C10" s="424"/>
    </row>
    <row r="11" spans="1:3" ht="19.5" thickBot="1">
      <c r="A11" s="248"/>
      <c r="B11" s="248"/>
      <c r="C11" s="249"/>
    </row>
    <row r="12" spans="1:3" ht="18.75">
      <c r="A12" s="250" t="s">
        <v>1136</v>
      </c>
      <c r="B12" s="422" t="s">
        <v>158</v>
      </c>
      <c r="C12" s="251" t="s">
        <v>1138</v>
      </c>
    </row>
    <row r="13" spans="1:3" ht="19.5" thickBot="1">
      <c r="A13" s="252" t="s">
        <v>1139</v>
      </c>
      <c r="B13" s="423"/>
      <c r="C13" s="253" t="s">
        <v>159</v>
      </c>
    </row>
    <row r="14" spans="1:3" s="257" customFormat="1" ht="42" customHeight="1">
      <c r="A14" s="254" t="s">
        <v>160</v>
      </c>
      <c r="B14" s="255" t="s">
        <v>161</v>
      </c>
      <c r="C14" s="256">
        <f>C15</f>
        <v>9278.4</v>
      </c>
    </row>
    <row r="15" spans="1:3" s="257" customFormat="1" ht="42" customHeight="1">
      <c r="A15" s="258" t="s">
        <v>162</v>
      </c>
      <c r="B15" s="259" t="s">
        <v>1254</v>
      </c>
      <c r="C15" s="260">
        <v>9278.4</v>
      </c>
    </row>
    <row r="16" spans="1:3" s="261" customFormat="1" ht="54" customHeight="1">
      <c r="A16" s="254" t="s">
        <v>163</v>
      </c>
      <c r="B16" s="255" t="s">
        <v>164</v>
      </c>
      <c r="C16" s="256">
        <f>C17+C18</f>
        <v>-6800</v>
      </c>
    </row>
    <row r="17" spans="1:3" s="261" customFormat="1" ht="62.25" customHeight="1">
      <c r="A17" s="262" t="s">
        <v>165</v>
      </c>
      <c r="B17" s="263" t="s">
        <v>166</v>
      </c>
      <c r="C17" s="260">
        <v>38200</v>
      </c>
    </row>
    <row r="18" spans="1:3" s="261" customFormat="1" ht="54.75" customHeight="1">
      <c r="A18" s="262" t="s">
        <v>167</v>
      </c>
      <c r="B18" s="263" t="s">
        <v>168</v>
      </c>
      <c r="C18" s="260">
        <v>-45000</v>
      </c>
    </row>
    <row r="19" spans="1:3" s="261" customFormat="1" ht="37.5">
      <c r="A19" s="264" t="s">
        <v>169</v>
      </c>
      <c r="B19" s="255" t="s">
        <v>241</v>
      </c>
      <c r="C19" s="256">
        <f>77058+5740.7</f>
        <v>82798.7</v>
      </c>
    </row>
    <row r="20" spans="1:3" ht="42" customHeight="1">
      <c r="A20" s="264" t="s">
        <v>170</v>
      </c>
      <c r="B20" s="265" t="s">
        <v>171</v>
      </c>
      <c r="C20" s="256">
        <f>C22+C23+C21</f>
        <v>10000</v>
      </c>
    </row>
    <row r="21" spans="1:3" s="247" customFormat="1" ht="56.25">
      <c r="A21" s="262" t="s">
        <v>172</v>
      </c>
      <c r="B21" s="263" t="s">
        <v>173</v>
      </c>
      <c r="C21" s="260">
        <v>10000</v>
      </c>
    </row>
    <row r="22" spans="1:3" s="247" customFormat="1" ht="62.25" customHeight="1">
      <c r="A22" s="262" t="s">
        <v>174</v>
      </c>
      <c r="B22" s="263" t="s">
        <v>242</v>
      </c>
      <c r="C22" s="260">
        <v>-20000</v>
      </c>
    </row>
    <row r="23" spans="1:3" s="247" customFormat="1" ht="75">
      <c r="A23" s="262" t="s">
        <v>175</v>
      </c>
      <c r="B23" s="263" t="s">
        <v>176</v>
      </c>
      <c r="C23" s="260">
        <v>20000</v>
      </c>
    </row>
    <row r="24" spans="1:3" s="247" customFormat="1" ht="18.75" hidden="1">
      <c r="A24" s="266"/>
      <c r="B24" s="267"/>
      <c r="C24" s="268"/>
    </row>
    <row r="25" spans="1:3" ht="31.5" customHeight="1" hidden="1">
      <c r="A25" s="264" t="s">
        <v>177</v>
      </c>
      <c r="B25" s="265" t="s">
        <v>178</v>
      </c>
      <c r="C25" s="256">
        <f>C27</f>
        <v>0</v>
      </c>
    </row>
    <row r="26" spans="1:3" s="247" customFormat="1" ht="18.75" hidden="1">
      <c r="A26" s="266"/>
      <c r="B26" s="267"/>
      <c r="C26" s="268"/>
    </row>
    <row r="27" spans="1:3" s="247" customFormat="1" ht="37.5" hidden="1">
      <c r="A27" s="266" t="s">
        <v>179</v>
      </c>
      <c r="B27" s="267" t="s">
        <v>180</v>
      </c>
      <c r="C27" s="268"/>
    </row>
    <row r="28" spans="1:3" s="247" customFormat="1" ht="18.75" hidden="1">
      <c r="A28" s="266"/>
      <c r="B28" s="267"/>
      <c r="C28" s="268"/>
    </row>
    <row r="29" spans="1:3" s="247" customFormat="1" ht="32.25" customHeight="1" thickBot="1">
      <c r="A29" s="269"/>
      <c r="B29" s="270" t="s">
        <v>181</v>
      </c>
      <c r="C29" s="271">
        <f>C14+C16+C20+C19+C25</f>
        <v>95277.09999999999</v>
      </c>
    </row>
    <row r="30" spans="1:3" ht="12.75">
      <c r="A30" s="272"/>
      <c r="B30" s="272"/>
      <c r="C30" s="273"/>
    </row>
    <row r="31" spans="1:3" ht="12.75">
      <c r="A31" s="274"/>
      <c r="B31" s="274"/>
      <c r="C31" s="275"/>
    </row>
    <row r="32" spans="1:3" s="247" customFormat="1" ht="12.75">
      <c r="A32" s="274"/>
      <c r="B32" s="274"/>
      <c r="C32" s="275"/>
    </row>
    <row r="33" spans="1:3" s="247" customFormat="1" ht="12.75">
      <c r="A33" s="272"/>
      <c r="B33" s="272"/>
      <c r="C33" s="273"/>
    </row>
    <row r="34" spans="1:3" s="247" customFormat="1" ht="12.75">
      <c r="A34" s="272"/>
      <c r="B34" s="276"/>
      <c r="C34" s="273"/>
    </row>
    <row r="35" spans="1:3" ht="12.75">
      <c r="A35" s="272"/>
      <c r="B35" s="276"/>
      <c r="C35" s="273"/>
    </row>
    <row r="36" spans="1:3" ht="18">
      <c r="A36" s="277"/>
      <c r="B36" s="278"/>
      <c r="C36" s="279"/>
    </row>
  </sheetData>
  <sheetProtection/>
  <mergeCells count="2">
    <mergeCell ref="B12:B13"/>
    <mergeCell ref="A10:C10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38.00390625" style="375" customWidth="1"/>
    <col min="2" max="2" width="13.28125" style="375" customWidth="1"/>
    <col min="3" max="3" width="15.7109375" style="375" customWidth="1"/>
    <col min="4" max="4" width="13.8515625" style="375" customWidth="1"/>
    <col min="5" max="5" width="16.28125" style="375" customWidth="1"/>
    <col min="6" max="8" width="10.00390625" style="375" customWidth="1"/>
    <col min="9" max="9" width="11.421875" style="375" customWidth="1"/>
    <col min="10" max="16384" width="10.00390625" style="375" customWidth="1"/>
  </cols>
  <sheetData>
    <row r="1" spans="2:5" ht="12.75">
      <c r="B1" s="376"/>
      <c r="C1" s="376"/>
      <c r="D1" s="376"/>
      <c r="E1" s="60" t="s">
        <v>967</v>
      </c>
    </row>
    <row r="2" spans="2:5" ht="12.75">
      <c r="B2" s="376"/>
      <c r="C2" s="376"/>
      <c r="D2" s="376"/>
      <c r="E2" s="61" t="s">
        <v>966</v>
      </c>
    </row>
    <row r="3" spans="2:5" ht="12.75">
      <c r="B3" s="376"/>
      <c r="C3" s="376"/>
      <c r="D3" s="376"/>
      <c r="E3" s="61" t="s">
        <v>1135</v>
      </c>
    </row>
    <row r="4" spans="2:5" ht="12.75">
      <c r="B4" s="376"/>
      <c r="C4" s="376"/>
      <c r="D4" s="376"/>
      <c r="E4" s="61" t="s">
        <v>1251</v>
      </c>
    </row>
    <row r="5" spans="2:5" ht="12.75">
      <c r="B5" s="376"/>
      <c r="C5" s="376"/>
      <c r="D5" s="376"/>
      <c r="E5" s="61" t="s">
        <v>1252</v>
      </c>
    </row>
    <row r="6" spans="2:5" ht="12.75">
      <c r="B6" s="376"/>
      <c r="C6" s="376"/>
      <c r="D6" s="376"/>
      <c r="E6" s="376" t="s">
        <v>919</v>
      </c>
    </row>
    <row r="7" spans="5:7" ht="12.75">
      <c r="E7" s="378"/>
      <c r="F7" s="378"/>
      <c r="G7" s="378"/>
    </row>
    <row r="8" spans="5:7" ht="12.75">
      <c r="E8" s="378"/>
      <c r="F8" s="378"/>
      <c r="G8" s="378"/>
    </row>
    <row r="9" spans="5:7" ht="12.75">
      <c r="E9" s="378"/>
      <c r="F9" s="378"/>
      <c r="G9" s="378"/>
    </row>
    <row r="10" spans="1:5" ht="43.5" customHeight="1">
      <c r="A10" s="487" t="s">
        <v>920</v>
      </c>
      <c r="B10" s="487"/>
      <c r="C10" s="487"/>
      <c r="D10" s="487"/>
      <c r="E10" s="487"/>
    </row>
    <row r="11" spans="1:5" ht="15.75" thickBot="1">
      <c r="A11" s="379"/>
      <c r="B11" s="379"/>
      <c r="C11" s="379"/>
      <c r="D11" s="379"/>
      <c r="E11" s="377" t="s">
        <v>159</v>
      </c>
    </row>
    <row r="12" spans="1:5" ht="45">
      <c r="A12" s="380"/>
      <c r="B12" s="381" t="s">
        <v>23</v>
      </c>
      <c r="C12" s="381" t="s">
        <v>24</v>
      </c>
      <c r="D12" s="381" t="s">
        <v>25</v>
      </c>
      <c r="E12" s="382" t="s">
        <v>26</v>
      </c>
    </row>
    <row r="13" spans="1:8" ht="15">
      <c r="A13" s="383"/>
      <c r="B13" s="384"/>
      <c r="C13" s="384"/>
      <c r="D13" s="384"/>
      <c r="E13" s="385"/>
      <c r="F13" s="378"/>
      <c r="G13" s="378"/>
      <c r="H13" s="378"/>
    </row>
    <row r="14" spans="1:8" ht="44.25" customHeight="1">
      <c r="A14" s="386" t="s">
        <v>27</v>
      </c>
      <c r="B14" s="384">
        <v>0</v>
      </c>
      <c r="C14" s="384">
        <v>38200</v>
      </c>
      <c r="D14" s="384">
        <v>45000</v>
      </c>
      <c r="E14" s="385">
        <f>B14+C14-D14</f>
        <v>-6800</v>
      </c>
      <c r="F14" s="378"/>
      <c r="G14" s="378"/>
      <c r="H14" s="378"/>
    </row>
    <row r="15" spans="1:8" ht="15">
      <c r="A15" s="387"/>
      <c r="B15" s="384"/>
      <c r="C15" s="384"/>
      <c r="D15" s="384"/>
      <c r="E15" s="385"/>
      <c r="F15" s="378"/>
      <c r="G15" s="378"/>
      <c r="H15" s="378"/>
    </row>
    <row r="16" spans="1:8" ht="15">
      <c r="A16" s="386" t="s">
        <v>28</v>
      </c>
      <c r="B16" s="384">
        <v>0</v>
      </c>
      <c r="C16" s="388">
        <v>9278.4</v>
      </c>
      <c r="D16" s="389">
        <v>0</v>
      </c>
      <c r="E16" s="390">
        <f>B16+C16-D16</f>
        <v>9278.4</v>
      </c>
      <c r="F16" s="378"/>
      <c r="G16" s="378"/>
      <c r="H16" s="378"/>
    </row>
    <row r="17" spans="1:8" ht="15">
      <c r="A17" s="383"/>
      <c r="B17" s="384"/>
      <c r="C17" s="384"/>
      <c r="D17" s="384"/>
      <c r="E17" s="385"/>
      <c r="F17" s="378"/>
      <c r="G17" s="378"/>
      <c r="H17" s="378"/>
    </row>
    <row r="18" spans="1:8" ht="15" thickBot="1">
      <c r="A18" s="391" t="s">
        <v>29</v>
      </c>
      <c r="B18" s="392">
        <f>B16+B14</f>
        <v>0</v>
      </c>
      <c r="C18" s="393">
        <f>C16+C14</f>
        <v>47478.4</v>
      </c>
      <c r="D18" s="392">
        <f>D16+D14</f>
        <v>45000</v>
      </c>
      <c r="E18" s="394">
        <f>E16+E14</f>
        <v>2478.3999999999996</v>
      </c>
      <c r="F18" s="378"/>
      <c r="G18" s="378"/>
      <c r="H18" s="378"/>
    </row>
    <row r="19" ht="12.75">
      <c r="D19" s="378"/>
    </row>
    <row r="20" ht="12.75">
      <c r="D20" s="378"/>
    </row>
    <row r="21" ht="12.75">
      <c r="D21" s="378"/>
    </row>
    <row r="22" ht="12.75">
      <c r="D22" s="378"/>
    </row>
  </sheetData>
  <sheetProtection/>
  <mergeCells count="1">
    <mergeCell ref="A10:E10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2.28125" style="398" customWidth="1"/>
    <col min="2" max="2" width="18.57421875" style="398" customWidth="1"/>
    <col min="3" max="16384" width="8.8515625" style="398" customWidth="1"/>
  </cols>
  <sheetData>
    <row r="1" s="395" customFormat="1" ht="12.75">
      <c r="B1" s="60" t="s">
        <v>967</v>
      </c>
    </row>
    <row r="2" s="395" customFormat="1" ht="12.75">
      <c r="B2" s="61" t="s">
        <v>966</v>
      </c>
    </row>
    <row r="3" s="395" customFormat="1" ht="12.75">
      <c r="B3" s="61" t="s">
        <v>1135</v>
      </c>
    </row>
    <row r="4" s="395" customFormat="1" ht="12.75">
      <c r="B4" s="61" t="s">
        <v>1251</v>
      </c>
    </row>
    <row r="5" spans="1:2" s="395" customFormat="1" ht="12.75">
      <c r="A5" s="397"/>
      <c r="B5" s="61" t="s">
        <v>1252</v>
      </c>
    </row>
    <row r="6" spans="1:2" s="395" customFormat="1" ht="12.75">
      <c r="A6" s="397"/>
      <c r="B6" s="376" t="s">
        <v>923</v>
      </c>
    </row>
    <row r="7" spans="1:2" s="395" customFormat="1" ht="12.75">
      <c r="A7" s="397"/>
      <c r="B7" s="61"/>
    </row>
    <row r="8" spans="1:2" s="395" customFormat="1" ht="12.75">
      <c r="A8" s="397"/>
      <c r="B8" s="61"/>
    </row>
    <row r="10" spans="1:2" ht="96.75" customHeight="1">
      <c r="A10" s="477" t="s">
        <v>925</v>
      </c>
      <c r="B10" s="477"/>
    </row>
    <row r="11" ht="18.75">
      <c r="A11" s="398" t="s">
        <v>32</v>
      </c>
    </row>
    <row r="13" spans="1:2" s="399" customFormat="1" ht="18.75">
      <c r="A13" s="417" t="s">
        <v>33</v>
      </c>
      <c r="B13" s="418" t="s">
        <v>35</v>
      </c>
    </row>
    <row r="14" spans="1:2" ht="18.75">
      <c r="A14" s="404" t="s">
        <v>924</v>
      </c>
      <c r="B14" s="408">
        <v>48022.5</v>
      </c>
    </row>
    <row r="15" spans="1:2" ht="18.75">
      <c r="A15" s="401" t="s">
        <v>65</v>
      </c>
      <c r="B15" s="408">
        <v>18900.7</v>
      </c>
    </row>
    <row r="16" spans="1:2" ht="18.75">
      <c r="A16" s="405" t="s">
        <v>60</v>
      </c>
      <c r="B16" s="408">
        <v>43742.8</v>
      </c>
    </row>
    <row r="17" spans="1:2" ht="18.75">
      <c r="A17" s="406" t="s">
        <v>64</v>
      </c>
      <c r="B17" s="407">
        <f>SUM(B14:B16)</f>
        <v>110666</v>
      </c>
    </row>
  </sheetData>
  <sheetProtection/>
  <mergeCells count="1">
    <mergeCell ref="A10:B10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5" customWidth="1"/>
    <col min="2" max="2" width="100.140625" style="6" customWidth="1"/>
    <col min="3" max="3" width="17.00390625" style="6" customWidth="1"/>
    <col min="4" max="16384" width="10.140625" style="5" customWidth="1"/>
  </cols>
  <sheetData>
    <row r="1" ht="12.75">
      <c r="C1" s="60" t="s">
        <v>967</v>
      </c>
    </row>
    <row r="2" ht="12.75">
      <c r="C2" s="61" t="s">
        <v>966</v>
      </c>
    </row>
    <row r="3" ht="12.75">
      <c r="C3" s="61" t="s">
        <v>1135</v>
      </c>
    </row>
    <row r="4" ht="12.75">
      <c r="C4" s="61" t="s">
        <v>1251</v>
      </c>
    </row>
    <row r="5" ht="12.75">
      <c r="C5" s="61" t="s">
        <v>1252</v>
      </c>
    </row>
    <row r="6" ht="12.75">
      <c r="C6" s="281" t="s">
        <v>1255</v>
      </c>
    </row>
    <row r="8" spans="1:3" ht="39.75" customHeight="1">
      <c r="A8" s="427" t="s">
        <v>1256</v>
      </c>
      <c r="B8" s="427"/>
      <c r="C8" s="427"/>
    </row>
    <row r="9" spans="1:3" ht="13.5" thickBot="1">
      <c r="A9" s="7"/>
      <c r="B9" s="8"/>
      <c r="C9" s="9"/>
    </row>
    <row r="10" spans="1:3" ht="12.75">
      <c r="A10" s="10" t="s">
        <v>1136</v>
      </c>
      <c r="B10" s="425" t="s">
        <v>1137</v>
      </c>
      <c r="C10" s="11" t="s">
        <v>1138</v>
      </c>
    </row>
    <row r="11" spans="1:3" ht="13.5" thickBot="1">
      <c r="A11" s="12" t="s">
        <v>1139</v>
      </c>
      <c r="B11" s="426"/>
      <c r="C11" s="13" t="s">
        <v>1140</v>
      </c>
    </row>
    <row r="12" spans="1:3" ht="16.5">
      <c r="A12" s="14" t="s">
        <v>1141</v>
      </c>
      <c r="B12" s="15" t="s">
        <v>1142</v>
      </c>
      <c r="C12" s="16">
        <f>C13+C15+C19+C21+C25+C29+C32+C34+C35+C27</f>
        <v>681831.7999999999</v>
      </c>
    </row>
    <row r="13" spans="1:3" ht="16.5" customHeight="1">
      <c r="A13" s="17" t="s">
        <v>1143</v>
      </c>
      <c r="B13" s="18" t="s">
        <v>1144</v>
      </c>
      <c r="C13" s="19">
        <f>C14</f>
        <v>479559.5</v>
      </c>
    </row>
    <row r="14" spans="1:3" ht="12.75">
      <c r="A14" s="20" t="s">
        <v>1145</v>
      </c>
      <c r="B14" s="21" t="s">
        <v>1146</v>
      </c>
      <c r="C14" s="22">
        <v>479559.5</v>
      </c>
    </row>
    <row r="15" spans="1:3" ht="12.75">
      <c r="A15" s="17" t="s">
        <v>1147</v>
      </c>
      <c r="B15" s="18" t="s">
        <v>1148</v>
      </c>
      <c r="C15" s="19">
        <f>C17+C18+C16</f>
        <v>102947.20000000001</v>
      </c>
    </row>
    <row r="16" spans="1:3" ht="12.75">
      <c r="A16" s="20" t="s">
        <v>1149</v>
      </c>
      <c r="B16" s="21" t="s">
        <v>1150</v>
      </c>
      <c r="C16" s="22">
        <v>57610.3</v>
      </c>
    </row>
    <row r="17" spans="1:3" ht="12.75">
      <c r="A17" s="20" t="s">
        <v>1151</v>
      </c>
      <c r="B17" s="21" t="s">
        <v>1152</v>
      </c>
      <c r="C17" s="22">
        <v>45298.6</v>
      </c>
    </row>
    <row r="18" spans="1:3" ht="12.75">
      <c r="A18" s="20" t="s">
        <v>1153</v>
      </c>
      <c r="B18" s="21" t="s">
        <v>1154</v>
      </c>
      <c r="C18" s="22">
        <v>38.3</v>
      </c>
    </row>
    <row r="19" spans="1:3" ht="12.75">
      <c r="A19" s="17" t="s">
        <v>1155</v>
      </c>
      <c r="B19" s="18" t="s">
        <v>1156</v>
      </c>
      <c r="C19" s="19">
        <f>C20</f>
        <v>3484</v>
      </c>
    </row>
    <row r="20" spans="1:3" ht="12.75">
      <c r="A20" s="23" t="s">
        <v>1157</v>
      </c>
      <c r="B20" s="21" t="s">
        <v>1158</v>
      </c>
      <c r="C20" s="22">
        <v>3484</v>
      </c>
    </row>
    <row r="21" spans="1:3" ht="34.5" customHeight="1">
      <c r="A21" s="14" t="s">
        <v>1159</v>
      </c>
      <c r="B21" s="24" t="s">
        <v>1160</v>
      </c>
      <c r="C21" s="19">
        <f>C22+C23+C24</f>
        <v>39704</v>
      </c>
    </row>
    <row r="22" spans="1:3" ht="43.5" customHeight="1">
      <c r="A22" s="20" t="s">
        <v>1161</v>
      </c>
      <c r="B22" s="25" t="s">
        <v>1162</v>
      </c>
      <c r="C22" s="22">
        <v>39471</v>
      </c>
    </row>
    <row r="23" spans="1:3" ht="52.5" customHeight="1">
      <c r="A23" s="20" t="s">
        <v>182</v>
      </c>
      <c r="B23" s="26" t="s">
        <v>183</v>
      </c>
      <c r="C23" s="22">
        <v>195.93</v>
      </c>
    </row>
    <row r="24" spans="1:3" ht="25.5">
      <c r="A24" s="20" t="s">
        <v>184</v>
      </c>
      <c r="B24" s="27" t="s">
        <v>1257</v>
      </c>
      <c r="C24" s="28">
        <v>37.07</v>
      </c>
    </row>
    <row r="25" spans="1:3" ht="15" customHeight="1">
      <c r="A25" s="17" t="s">
        <v>1163</v>
      </c>
      <c r="B25" s="18" t="s">
        <v>1164</v>
      </c>
      <c r="C25" s="19">
        <f>C26</f>
        <v>7291.1</v>
      </c>
    </row>
    <row r="26" spans="1:3" ht="12.75">
      <c r="A26" s="20" t="s">
        <v>1165</v>
      </c>
      <c r="B26" s="21" t="s">
        <v>1166</v>
      </c>
      <c r="C26" s="22">
        <v>7291.1</v>
      </c>
    </row>
    <row r="27" spans="1:3" ht="12.75">
      <c r="A27" s="17" t="s">
        <v>1167</v>
      </c>
      <c r="B27" s="18" t="s">
        <v>1168</v>
      </c>
      <c r="C27" s="19">
        <f>C28</f>
        <v>16850</v>
      </c>
    </row>
    <row r="28" spans="1:3" ht="18" customHeight="1">
      <c r="A28" s="20" t="s">
        <v>1169</v>
      </c>
      <c r="B28" s="27" t="s">
        <v>1170</v>
      </c>
      <c r="C28" s="22">
        <v>16850</v>
      </c>
    </row>
    <row r="29" spans="1:3" ht="17.25" customHeight="1">
      <c r="A29" s="17" t="s">
        <v>1171</v>
      </c>
      <c r="B29" s="18" t="s">
        <v>1172</v>
      </c>
      <c r="C29" s="19">
        <f>C30+C31</f>
        <v>18510</v>
      </c>
    </row>
    <row r="30" spans="1:3" ht="39.75" customHeight="1">
      <c r="A30" s="20" t="s">
        <v>1173</v>
      </c>
      <c r="B30" s="29" t="s">
        <v>1174</v>
      </c>
      <c r="C30" s="22">
        <v>1000</v>
      </c>
    </row>
    <row r="31" spans="1:3" ht="25.5">
      <c r="A31" s="20" t="s">
        <v>1175</v>
      </c>
      <c r="B31" s="30" t="s">
        <v>1176</v>
      </c>
      <c r="C31" s="22">
        <v>17510</v>
      </c>
    </row>
    <row r="32" spans="1:3" ht="12.75" hidden="1">
      <c r="A32" s="17" t="s">
        <v>1177</v>
      </c>
      <c r="B32" s="18" t="s">
        <v>1178</v>
      </c>
      <c r="C32" s="19">
        <f>C33</f>
        <v>0</v>
      </c>
    </row>
    <row r="33" spans="1:3" ht="30.75" customHeight="1" hidden="1">
      <c r="A33" s="20" t="s">
        <v>1179</v>
      </c>
      <c r="B33" s="27" t="s">
        <v>1180</v>
      </c>
      <c r="C33" s="22"/>
    </row>
    <row r="34" spans="1:3" ht="15" customHeight="1">
      <c r="A34" s="17" t="s">
        <v>1181</v>
      </c>
      <c r="B34" s="18" t="s">
        <v>1182</v>
      </c>
      <c r="C34" s="19">
        <v>12924</v>
      </c>
    </row>
    <row r="35" spans="1:3" ht="15" customHeight="1">
      <c r="A35" s="17" t="s">
        <v>1183</v>
      </c>
      <c r="B35" s="18" t="s">
        <v>1184</v>
      </c>
      <c r="C35" s="19">
        <f>C36</f>
        <v>562</v>
      </c>
    </row>
    <row r="36" spans="1:3" ht="17.25" customHeight="1">
      <c r="A36" s="20" t="s">
        <v>1185</v>
      </c>
      <c r="B36" s="21" t="s">
        <v>1186</v>
      </c>
      <c r="C36" s="22">
        <v>562</v>
      </c>
    </row>
    <row r="37" spans="1:3" ht="17.25" customHeight="1" thickBot="1">
      <c r="A37" s="17" t="s">
        <v>1187</v>
      </c>
      <c r="B37" s="18" t="s">
        <v>1188</v>
      </c>
      <c r="C37" s="19">
        <f>'Пр.3 '!C13</f>
        <v>1820910.4999999998</v>
      </c>
    </row>
    <row r="38" spans="1:3" ht="19.5" thickBot="1">
      <c r="A38" s="31"/>
      <c r="B38" s="32" t="s">
        <v>1189</v>
      </c>
      <c r="C38" s="33">
        <f>C12+C37</f>
        <v>2502742.3</v>
      </c>
    </row>
  </sheetData>
  <sheetProtection/>
  <mergeCells count="2">
    <mergeCell ref="B10:B11"/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4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22.140625" style="34" bestFit="1" customWidth="1"/>
    <col min="2" max="2" width="97.8515625" style="57" customWidth="1"/>
    <col min="3" max="3" width="17.00390625" style="57" customWidth="1"/>
    <col min="4" max="233" width="10.00390625" style="34" customWidth="1"/>
    <col min="234" max="234" width="25.421875" style="34" customWidth="1"/>
    <col min="235" max="16384" width="97.8515625" style="34" customWidth="1"/>
  </cols>
  <sheetData>
    <row r="1" spans="2:3" s="282" customFormat="1" ht="12.75">
      <c r="B1" s="283"/>
      <c r="C1" s="60" t="s">
        <v>967</v>
      </c>
    </row>
    <row r="2" spans="2:3" s="282" customFormat="1" ht="12.75">
      <c r="B2" s="283"/>
      <c r="C2" s="61" t="s">
        <v>966</v>
      </c>
    </row>
    <row r="3" spans="2:3" s="282" customFormat="1" ht="12.75">
      <c r="B3" s="283"/>
      <c r="C3" s="61" t="s">
        <v>1135</v>
      </c>
    </row>
    <row r="4" spans="2:3" s="282" customFormat="1" ht="12.75">
      <c r="B4" s="283"/>
      <c r="C4" s="61" t="s">
        <v>1251</v>
      </c>
    </row>
    <row r="5" spans="2:3" s="282" customFormat="1" ht="12.75">
      <c r="B5" s="283"/>
      <c r="C5" s="61" t="s">
        <v>1252</v>
      </c>
    </row>
    <row r="6" spans="2:3" s="282" customFormat="1" ht="12.75">
      <c r="B6" s="283"/>
      <c r="C6" s="414" t="s">
        <v>1258</v>
      </c>
    </row>
    <row r="7" spans="2:3" s="282" customFormat="1" ht="12.75">
      <c r="B7" s="283"/>
      <c r="C7" s="414"/>
    </row>
    <row r="8" spans="2:3" s="282" customFormat="1" ht="12.75">
      <c r="B8" s="283"/>
      <c r="C8" s="414"/>
    </row>
    <row r="9" spans="2:3" s="282" customFormat="1" ht="15">
      <c r="B9" s="283"/>
      <c r="C9" s="284"/>
    </row>
    <row r="10" spans="1:3" ht="37.5" customHeight="1">
      <c r="A10" s="427" t="s">
        <v>1259</v>
      </c>
      <c r="B10" s="427"/>
      <c r="C10" s="427"/>
    </row>
    <row r="11" spans="1:3" ht="23.25" customHeight="1" thickBot="1">
      <c r="A11" s="285"/>
      <c r="B11" s="286"/>
      <c r="C11" s="287"/>
    </row>
    <row r="12" spans="1:3" ht="26.25" thickBot="1">
      <c r="A12" s="35" t="s">
        <v>1192</v>
      </c>
      <c r="B12" s="288" t="s">
        <v>1137</v>
      </c>
      <c r="C12" s="353" t="s">
        <v>247</v>
      </c>
    </row>
    <row r="13" spans="1:3" ht="33">
      <c r="A13" s="36" t="s">
        <v>1193</v>
      </c>
      <c r="B13" s="37" t="s">
        <v>1194</v>
      </c>
      <c r="C13" s="38">
        <f>C14+C20+C15+C92+C16</f>
        <v>1820910.4999999998</v>
      </c>
    </row>
    <row r="14" spans="1:3" ht="12.75">
      <c r="A14" s="39" t="s">
        <v>1195</v>
      </c>
      <c r="B14" s="40" t="s">
        <v>1196</v>
      </c>
      <c r="C14" s="41">
        <v>32555.9</v>
      </c>
    </row>
    <row r="15" spans="1:3" ht="12.75">
      <c r="A15" s="39" t="s">
        <v>1197</v>
      </c>
      <c r="B15" s="40" t="s">
        <v>1198</v>
      </c>
      <c r="C15" s="41">
        <v>150381.4</v>
      </c>
    </row>
    <row r="16" spans="1:3" ht="33">
      <c r="A16" s="17" t="s">
        <v>10</v>
      </c>
      <c r="B16" s="372" t="s">
        <v>11</v>
      </c>
      <c r="C16" s="41">
        <f>C17</f>
        <v>122</v>
      </c>
    </row>
    <row r="17" spans="1:3" ht="12.75">
      <c r="A17" s="431" t="s">
        <v>13</v>
      </c>
      <c r="B17" s="373" t="s">
        <v>12</v>
      </c>
      <c r="C17" s="46">
        <f>C18</f>
        <v>122</v>
      </c>
    </row>
    <row r="18" spans="1:3" ht="12.75">
      <c r="A18" s="432"/>
      <c r="B18" s="373" t="s">
        <v>14</v>
      </c>
      <c r="C18" s="46">
        <v>122</v>
      </c>
    </row>
    <row r="19" spans="1:3" ht="12.75">
      <c r="A19" s="23"/>
      <c r="B19" s="373"/>
      <c r="C19" s="46"/>
    </row>
    <row r="20" spans="1:3" ht="31.5">
      <c r="A20" s="39" t="s">
        <v>1199</v>
      </c>
      <c r="B20" s="42" t="s">
        <v>1200</v>
      </c>
      <c r="C20" s="43">
        <f>C27+C37+C76+C80+C39+C21+C23+C34+C31+C83+C88+C25+C86</f>
        <v>1229516.5</v>
      </c>
    </row>
    <row r="21" spans="1:3" ht="12.75">
      <c r="A21" s="245" t="s">
        <v>1201</v>
      </c>
      <c r="B21" s="45" t="s">
        <v>1202</v>
      </c>
      <c r="C21" s="46">
        <v>158328.9</v>
      </c>
    </row>
    <row r="22" spans="1:3" ht="12.75">
      <c r="A22" s="245"/>
      <c r="B22" s="45"/>
      <c r="C22" s="46"/>
    </row>
    <row r="23" spans="1:3" ht="12.75">
      <c r="A23" s="245" t="s">
        <v>1203</v>
      </c>
      <c r="B23" s="45" t="s">
        <v>1204</v>
      </c>
      <c r="C23" s="46">
        <v>4093.9</v>
      </c>
    </row>
    <row r="24" spans="1:3" ht="12.75">
      <c r="A24" s="245"/>
      <c r="B24" s="45"/>
      <c r="C24" s="46"/>
    </row>
    <row r="25" spans="1:3" ht="25.5">
      <c r="A25" s="245" t="s">
        <v>320</v>
      </c>
      <c r="B25" s="47" t="s">
        <v>321</v>
      </c>
      <c r="C25" s="46">
        <v>4251</v>
      </c>
    </row>
    <row r="26" spans="1:3" ht="12.75">
      <c r="A26" s="245"/>
      <c r="B26" s="45"/>
      <c r="C26" s="46"/>
    </row>
    <row r="27" spans="1:3" ht="25.5">
      <c r="A27" s="428" t="s">
        <v>1205</v>
      </c>
      <c r="B27" s="47" t="s">
        <v>1206</v>
      </c>
      <c r="C27" s="46">
        <f>C28+C29</f>
        <v>1316.3000000000002</v>
      </c>
    </row>
    <row r="28" spans="1:3" ht="12.75">
      <c r="A28" s="430"/>
      <c r="B28" s="45" t="s">
        <v>1207</v>
      </c>
      <c r="C28" s="46">
        <v>835.2</v>
      </c>
    </row>
    <row r="29" spans="1:3" ht="12.75">
      <c r="A29" s="429"/>
      <c r="B29" s="45" t="s">
        <v>1208</v>
      </c>
      <c r="C29" s="46">
        <v>481.1</v>
      </c>
    </row>
    <row r="30" spans="1:3" ht="12.75">
      <c r="A30" s="350"/>
      <c r="B30" s="45"/>
      <c r="C30" s="46"/>
    </row>
    <row r="31" spans="1:3" ht="25.5">
      <c r="A31" s="428" t="s">
        <v>1209</v>
      </c>
      <c r="B31" s="47" t="s">
        <v>1210</v>
      </c>
      <c r="C31" s="46">
        <f>C32</f>
        <v>654.4</v>
      </c>
    </row>
    <row r="32" spans="1:3" ht="12.75">
      <c r="A32" s="429"/>
      <c r="B32" s="45" t="s">
        <v>1211</v>
      </c>
      <c r="C32" s="46">
        <v>654.4</v>
      </c>
    </row>
    <row r="33" spans="1:3" ht="12.75">
      <c r="A33" s="350"/>
      <c r="B33" s="45"/>
      <c r="C33" s="46"/>
    </row>
    <row r="34" spans="1:3" ht="12.75">
      <c r="A34" s="428" t="s">
        <v>1212</v>
      </c>
      <c r="B34" s="45" t="s">
        <v>1213</v>
      </c>
      <c r="C34" s="46">
        <f>C35</f>
        <v>5927.6</v>
      </c>
    </row>
    <row r="35" spans="1:3" ht="12.75">
      <c r="A35" s="429"/>
      <c r="B35" s="45" t="s">
        <v>1211</v>
      </c>
      <c r="C35" s="46">
        <v>5927.6</v>
      </c>
    </row>
    <row r="36" spans="1:3" ht="12.75">
      <c r="A36" s="350"/>
      <c r="B36" s="45"/>
      <c r="C36" s="46"/>
    </row>
    <row r="37" spans="1:3" ht="12.75">
      <c r="A37" s="44" t="s">
        <v>1214</v>
      </c>
      <c r="B37" s="45" t="s">
        <v>1215</v>
      </c>
      <c r="C37" s="46">
        <v>3720</v>
      </c>
    </row>
    <row r="38" spans="1:3" ht="12.75">
      <c r="A38" s="245"/>
      <c r="B38" s="45"/>
      <c r="C38" s="46"/>
    </row>
    <row r="39" spans="1:3" ht="12.75">
      <c r="A39" s="428" t="s">
        <v>1216</v>
      </c>
      <c r="B39" s="45" t="s">
        <v>1217</v>
      </c>
      <c r="C39" s="46">
        <f>SUM(C40:C74)</f>
        <v>963646.8</v>
      </c>
    </row>
    <row r="40" spans="1:3" ht="12.75">
      <c r="A40" s="430"/>
      <c r="B40" s="45" t="s">
        <v>322</v>
      </c>
      <c r="C40" s="46">
        <v>200293.4</v>
      </c>
    </row>
    <row r="41" spans="1:3" ht="12.75">
      <c r="A41" s="430"/>
      <c r="B41" s="45" t="s">
        <v>1237</v>
      </c>
      <c r="C41" s="46">
        <v>3634.1</v>
      </c>
    </row>
    <row r="42" spans="1:3" ht="12.75">
      <c r="A42" s="430"/>
      <c r="B42" s="349" t="s">
        <v>1246</v>
      </c>
      <c r="C42" s="351">
        <v>24418.4</v>
      </c>
    </row>
    <row r="43" spans="1:3" ht="25.5">
      <c r="A43" s="430"/>
      <c r="B43" s="47" t="s">
        <v>1249</v>
      </c>
      <c r="C43" s="351">
        <v>2005</v>
      </c>
    </row>
    <row r="44" spans="1:3" ht="25.5">
      <c r="A44" s="430"/>
      <c r="B44" s="47" t="s">
        <v>1239</v>
      </c>
      <c r="C44" s="46">
        <v>1104.8</v>
      </c>
    </row>
    <row r="45" spans="1:3" ht="25.5">
      <c r="A45" s="430"/>
      <c r="B45" s="47" t="s">
        <v>1250</v>
      </c>
      <c r="C45" s="351">
        <v>100</v>
      </c>
    </row>
    <row r="46" spans="1:3" ht="25.5">
      <c r="A46" s="430"/>
      <c r="B46" s="47" t="s">
        <v>1245</v>
      </c>
      <c r="C46" s="351">
        <v>51.4</v>
      </c>
    </row>
    <row r="47" spans="1:3" ht="25.5">
      <c r="A47" s="430"/>
      <c r="B47" s="47" t="s">
        <v>1238</v>
      </c>
      <c r="C47" s="351">
        <v>426</v>
      </c>
    </row>
    <row r="48" spans="1:3" ht="25.5">
      <c r="A48" s="430"/>
      <c r="B48" s="47" t="s">
        <v>323</v>
      </c>
      <c r="C48" s="46">
        <v>374099.6</v>
      </c>
    </row>
    <row r="49" spans="1:3" ht="25.5">
      <c r="A49" s="430"/>
      <c r="B49" s="47" t="s">
        <v>1240</v>
      </c>
      <c r="C49" s="351">
        <v>2196.7</v>
      </c>
    </row>
    <row r="50" spans="1:3" ht="12.75">
      <c r="A50" s="430"/>
      <c r="B50" s="45" t="s">
        <v>1219</v>
      </c>
      <c r="C50" s="46">
        <v>1206.6</v>
      </c>
    </row>
    <row r="51" spans="1:3" ht="12.75">
      <c r="A51" s="430"/>
      <c r="B51" s="45" t="s">
        <v>1233</v>
      </c>
      <c r="C51" s="46">
        <v>622.3</v>
      </c>
    </row>
    <row r="52" spans="1:3" ht="12.75">
      <c r="A52" s="430"/>
      <c r="B52" s="45" t="s">
        <v>1235</v>
      </c>
      <c r="C52" s="46">
        <v>654.4</v>
      </c>
    </row>
    <row r="53" spans="1:3" ht="12.75">
      <c r="A53" s="430"/>
      <c r="B53" s="349" t="s">
        <v>1248</v>
      </c>
      <c r="C53" s="46">
        <v>70619.4</v>
      </c>
    </row>
    <row r="54" spans="1:3" ht="25.5">
      <c r="A54" s="430"/>
      <c r="B54" s="47" t="s">
        <v>1232</v>
      </c>
      <c r="C54" s="48">
        <v>754.6</v>
      </c>
    </row>
    <row r="55" spans="1:3" ht="12.75">
      <c r="A55" s="430"/>
      <c r="B55" s="47" t="s">
        <v>1242</v>
      </c>
      <c r="C55" s="351">
        <v>39859.1</v>
      </c>
    </row>
    <row r="56" spans="1:3" ht="12.75">
      <c r="A56" s="430"/>
      <c r="B56" s="47" t="s">
        <v>1244</v>
      </c>
      <c r="C56" s="351">
        <v>146.2</v>
      </c>
    </row>
    <row r="57" spans="1:3" ht="25.5">
      <c r="A57" s="430"/>
      <c r="B57" s="47" t="s">
        <v>1223</v>
      </c>
      <c r="C57" s="46">
        <v>1809.7</v>
      </c>
    </row>
    <row r="58" spans="1:3" ht="12.75">
      <c r="A58" s="430"/>
      <c r="B58" s="47" t="s">
        <v>1228</v>
      </c>
      <c r="C58" s="46">
        <v>27807.5</v>
      </c>
    </row>
    <row r="59" spans="1:3" ht="12.75">
      <c r="A59" s="430"/>
      <c r="B59" s="47" t="s">
        <v>1243</v>
      </c>
      <c r="C59" s="351">
        <v>50425.3</v>
      </c>
    </row>
    <row r="60" spans="1:3" ht="12.75">
      <c r="A60" s="430"/>
      <c r="B60" s="45" t="s">
        <v>1227</v>
      </c>
      <c r="C60" s="46">
        <v>8703.4</v>
      </c>
    </row>
    <row r="61" spans="1:3" ht="25.5">
      <c r="A61" s="430"/>
      <c r="B61" s="47" t="s">
        <v>1220</v>
      </c>
      <c r="C61" s="46">
        <v>1612.8</v>
      </c>
    </row>
    <row r="62" spans="1:3" ht="12.75">
      <c r="A62" s="430"/>
      <c r="B62" s="45" t="s">
        <v>1224</v>
      </c>
      <c r="C62" s="46">
        <v>1137.3</v>
      </c>
    </row>
    <row r="63" spans="1:3" ht="63.75">
      <c r="A63" s="430"/>
      <c r="B63" s="49" t="s">
        <v>1236</v>
      </c>
      <c r="C63" s="46">
        <v>16.7</v>
      </c>
    </row>
    <row r="64" spans="1:3" ht="25.5">
      <c r="A64" s="430"/>
      <c r="B64" s="47" t="s">
        <v>1225</v>
      </c>
      <c r="C64" s="46">
        <v>492.3</v>
      </c>
    </row>
    <row r="65" spans="1:3" ht="12.75">
      <c r="A65" s="430"/>
      <c r="B65" s="45" t="s">
        <v>1221</v>
      </c>
      <c r="C65" s="48">
        <v>65596.3</v>
      </c>
    </row>
    <row r="66" spans="1:3" ht="25.5">
      <c r="A66" s="430"/>
      <c r="B66" s="47" t="s">
        <v>1234</v>
      </c>
      <c r="C66" s="46">
        <v>6435.9</v>
      </c>
    </row>
    <row r="67" spans="1:3" ht="12.75">
      <c r="A67" s="430"/>
      <c r="B67" s="47" t="s">
        <v>1241</v>
      </c>
      <c r="C67" s="351">
        <v>14984.4</v>
      </c>
    </row>
    <row r="68" spans="1:3" ht="12.75">
      <c r="A68" s="430"/>
      <c r="B68" s="47" t="s">
        <v>1230</v>
      </c>
      <c r="C68" s="46">
        <v>1381.7</v>
      </c>
    </row>
    <row r="69" spans="1:3" ht="25.5">
      <c r="A69" s="430"/>
      <c r="B69" s="47" t="s">
        <v>1226</v>
      </c>
      <c r="C69" s="46">
        <v>12119.2</v>
      </c>
    </row>
    <row r="70" spans="1:3" ht="12.75">
      <c r="A70" s="430"/>
      <c r="B70" s="45" t="s">
        <v>1231</v>
      </c>
      <c r="C70" s="46">
        <v>499.8</v>
      </c>
    </row>
    <row r="71" spans="1:3" ht="12.75">
      <c r="A71" s="430"/>
      <c r="B71" s="45" t="s">
        <v>1229</v>
      </c>
      <c r="C71" s="46">
        <v>18736.9</v>
      </c>
    </row>
    <row r="72" spans="1:3" ht="25.5">
      <c r="A72" s="430"/>
      <c r="B72" s="47" t="s">
        <v>1247</v>
      </c>
      <c r="C72" s="351">
        <v>7350</v>
      </c>
    </row>
    <row r="73" spans="1:3" ht="12.75">
      <c r="A73" s="430"/>
      <c r="B73" s="45" t="s">
        <v>1222</v>
      </c>
      <c r="C73" s="46">
        <v>21800</v>
      </c>
    </row>
    <row r="74" spans="1:3" ht="12.75">
      <c r="A74" s="429"/>
      <c r="B74" s="45" t="s">
        <v>1218</v>
      </c>
      <c r="C74" s="46">
        <v>545.6</v>
      </c>
    </row>
    <row r="75" spans="1:3" ht="12.75">
      <c r="A75" s="350"/>
      <c r="B75" s="47"/>
      <c r="C75" s="351"/>
    </row>
    <row r="76" spans="1:3" ht="25.5">
      <c r="A76" s="428" t="s">
        <v>496</v>
      </c>
      <c r="B76" s="47" t="s">
        <v>497</v>
      </c>
      <c r="C76" s="46">
        <f>C77+C78</f>
        <v>40316</v>
      </c>
    </row>
    <row r="77" spans="1:3" ht="12.75">
      <c r="A77" s="430"/>
      <c r="B77" s="45" t="s">
        <v>498</v>
      </c>
      <c r="C77" s="46">
        <v>28046.5</v>
      </c>
    </row>
    <row r="78" spans="1:3" ht="12.75">
      <c r="A78" s="429"/>
      <c r="B78" s="45" t="s">
        <v>499</v>
      </c>
      <c r="C78" s="352">
        <v>12269.5</v>
      </c>
    </row>
    <row r="79" spans="1:3" ht="12.75">
      <c r="A79" s="350"/>
      <c r="B79" s="45"/>
      <c r="C79" s="352"/>
    </row>
    <row r="80" spans="1:3" ht="38.25">
      <c r="A80" s="428" t="s">
        <v>500</v>
      </c>
      <c r="B80" s="47" t="s">
        <v>501</v>
      </c>
      <c r="C80" s="46">
        <f>C81</f>
        <v>11504.8</v>
      </c>
    </row>
    <row r="81" spans="1:3" ht="13.5" customHeight="1">
      <c r="A81" s="429"/>
      <c r="B81" s="349" t="s">
        <v>502</v>
      </c>
      <c r="C81" s="351">
        <v>11504.8</v>
      </c>
    </row>
    <row r="82" spans="1:3" ht="13.5" customHeight="1">
      <c r="A82" s="350"/>
      <c r="B82" s="354"/>
      <c r="C82" s="351"/>
    </row>
    <row r="83" spans="1:3" ht="25.5">
      <c r="A83" s="428" t="s">
        <v>503</v>
      </c>
      <c r="B83" s="49" t="s">
        <v>504</v>
      </c>
      <c r="C83" s="46">
        <f>C84</f>
        <v>6020.8</v>
      </c>
    </row>
    <row r="84" spans="1:3" ht="12.75">
      <c r="A84" s="429"/>
      <c r="B84" s="45" t="s">
        <v>1211</v>
      </c>
      <c r="C84" s="46">
        <v>6020.8</v>
      </c>
    </row>
    <row r="85" spans="1:3" ht="12.75">
      <c r="A85" s="350"/>
      <c r="B85" s="354"/>
      <c r="C85" s="351"/>
    </row>
    <row r="86" spans="1:3" ht="46.5" customHeight="1">
      <c r="A86" s="44" t="s">
        <v>324</v>
      </c>
      <c r="B86" s="47" t="s">
        <v>325</v>
      </c>
      <c r="C86" s="46">
        <v>10548.3</v>
      </c>
    </row>
    <row r="87" spans="1:3" ht="12.75">
      <c r="A87" s="350"/>
      <c r="B87" s="354"/>
      <c r="C87" s="351"/>
    </row>
    <row r="88" spans="1:3" ht="38.25">
      <c r="A88" s="428" t="s">
        <v>248</v>
      </c>
      <c r="B88" s="49" t="s">
        <v>1260</v>
      </c>
      <c r="C88" s="46">
        <f>C89+C90</f>
        <v>19187.7</v>
      </c>
    </row>
    <row r="89" spans="1:3" ht="25.5">
      <c r="A89" s="430"/>
      <c r="B89" s="47" t="s">
        <v>19</v>
      </c>
      <c r="C89" s="46">
        <v>1727.9</v>
      </c>
    </row>
    <row r="90" spans="1:3" ht="25.5">
      <c r="A90" s="429"/>
      <c r="B90" s="47" t="s">
        <v>249</v>
      </c>
      <c r="C90" s="46">
        <v>17459.8</v>
      </c>
    </row>
    <row r="91" spans="1:3" ht="12.75">
      <c r="A91" s="350"/>
      <c r="B91" s="45"/>
      <c r="C91" s="46"/>
    </row>
    <row r="92" spans="1:3" s="51" customFormat="1" ht="12.75">
      <c r="A92" s="17" t="s">
        <v>505</v>
      </c>
      <c r="B92" s="50" t="s">
        <v>506</v>
      </c>
      <c r="C92" s="41">
        <f>C97+C94+C101</f>
        <v>408334.69999999995</v>
      </c>
    </row>
    <row r="93" spans="1:3" s="51" customFormat="1" ht="12.75">
      <c r="A93" s="355"/>
      <c r="B93" s="50"/>
      <c r="C93" s="356"/>
    </row>
    <row r="94" spans="1:3" s="51" customFormat="1" ht="25.5">
      <c r="A94" s="431" t="s">
        <v>188</v>
      </c>
      <c r="B94" s="47" t="s">
        <v>250</v>
      </c>
      <c r="C94" s="351">
        <f>C95</f>
        <v>852.8</v>
      </c>
    </row>
    <row r="95" spans="1:3" s="51" customFormat="1" ht="25.5">
      <c r="A95" s="432"/>
      <c r="B95" s="47" t="s">
        <v>261</v>
      </c>
      <c r="C95" s="351">
        <v>852.8</v>
      </c>
    </row>
    <row r="96" spans="1:3" ht="12.75">
      <c r="A96" s="355"/>
      <c r="B96" s="50"/>
      <c r="C96" s="356"/>
    </row>
    <row r="97" spans="1:3" ht="38.25">
      <c r="A97" s="435" t="s">
        <v>507</v>
      </c>
      <c r="B97" s="52" t="s">
        <v>508</v>
      </c>
      <c r="C97" s="351">
        <f>C98+C99</f>
        <v>403026.8</v>
      </c>
    </row>
    <row r="98" spans="1:3" ht="12.75">
      <c r="A98" s="433"/>
      <c r="B98" s="52" t="s">
        <v>509</v>
      </c>
      <c r="C98" s="351">
        <v>1990.7</v>
      </c>
    </row>
    <row r="99" spans="1:3" ht="12.75">
      <c r="A99" s="434"/>
      <c r="B99" s="52" t="s">
        <v>510</v>
      </c>
      <c r="C99" s="46">
        <f>309275.3+91760.8</f>
        <v>401036.1</v>
      </c>
    </row>
    <row r="100" spans="1:3" s="5" customFormat="1" ht="28.5" customHeight="1">
      <c r="A100" s="412"/>
      <c r="B100" s="357"/>
      <c r="C100" s="351"/>
    </row>
    <row r="101" spans="1:3" s="5" customFormat="1" ht="39" customHeight="1">
      <c r="A101" s="433" t="s">
        <v>137</v>
      </c>
      <c r="B101" s="358" t="s">
        <v>262</v>
      </c>
      <c r="C101" s="22">
        <f>C102+C103</f>
        <v>4455.099999999999</v>
      </c>
    </row>
    <row r="102" spans="1:3" s="5" customFormat="1" ht="38.25">
      <c r="A102" s="433"/>
      <c r="B102" s="358" t="s">
        <v>263</v>
      </c>
      <c r="C102" s="22">
        <v>102.9</v>
      </c>
    </row>
    <row r="103" spans="1:3" ht="13.5" customHeight="1">
      <c r="A103" s="434"/>
      <c r="B103" s="358" t="s">
        <v>264</v>
      </c>
      <c r="C103" s="359">
        <v>4352.2</v>
      </c>
    </row>
    <row r="104" spans="1:3" ht="13.5" thickBot="1">
      <c r="A104" s="53"/>
      <c r="B104" s="54"/>
      <c r="C104" s="55"/>
    </row>
    <row r="105" spans="1:4" s="57" customFormat="1" ht="12.75">
      <c r="A105" s="34"/>
      <c r="D105" s="34"/>
    </row>
    <row r="106" spans="1:4" s="57" customFormat="1" ht="12.75">
      <c r="A106" s="34"/>
      <c r="B106" s="56"/>
      <c r="D106" s="34"/>
    </row>
    <row r="107" spans="1:4" s="57" customFormat="1" ht="12.75">
      <c r="A107" s="34"/>
      <c r="B107" s="56"/>
      <c r="D107" s="34"/>
    </row>
    <row r="108" spans="1:4" s="57" customFormat="1" ht="12.75">
      <c r="A108" s="34"/>
      <c r="B108" s="56"/>
      <c r="D108" s="34"/>
    </row>
    <row r="109" spans="1:4" s="57" customFormat="1" ht="12.75">
      <c r="A109" s="34"/>
      <c r="B109" s="56"/>
      <c r="D109" s="34"/>
    </row>
    <row r="110" spans="1:4" s="57" customFormat="1" ht="12.75">
      <c r="A110" s="34"/>
      <c r="B110" s="56"/>
      <c r="D110" s="34"/>
    </row>
    <row r="111" spans="1:4" s="57" customFormat="1" ht="12.75">
      <c r="A111" s="34"/>
      <c r="B111" s="56"/>
      <c r="D111" s="34"/>
    </row>
    <row r="112" spans="1:4" s="57" customFormat="1" ht="12.75">
      <c r="A112" s="34"/>
      <c r="B112" s="56"/>
      <c r="D112" s="34"/>
    </row>
    <row r="113" spans="1:4" s="57" customFormat="1" ht="12.75">
      <c r="A113" s="34"/>
      <c r="B113" s="56"/>
      <c r="D113" s="34"/>
    </row>
    <row r="114" spans="1:4" s="57" customFormat="1" ht="12.75">
      <c r="A114" s="34"/>
      <c r="B114" s="56"/>
      <c r="D114" s="34"/>
    </row>
    <row r="115" ht="12.75">
      <c r="B115" s="56"/>
    </row>
  </sheetData>
  <sheetProtection/>
  <mergeCells count="13">
    <mergeCell ref="A101:A103"/>
    <mergeCell ref="A94:A95"/>
    <mergeCell ref="A97:A99"/>
    <mergeCell ref="A76:A78"/>
    <mergeCell ref="A80:A81"/>
    <mergeCell ref="A83:A84"/>
    <mergeCell ref="A31:A32"/>
    <mergeCell ref="A34:A35"/>
    <mergeCell ref="A10:C10"/>
    <mergeCell ref="A88:A90"/>
    <mergeCell ref="A17:A18"/>
    <mergeCell ref="A39:A74"/>
    <mergeCell ref="A27:A29"/>
  </mergeCells>
  <printOptions horizontalCentered="1"/>
  <pageMargins left="0.984251968503937" right="0.5905511811023623" top="0.5905511811023623" bottom="0.5905511811023623" header="0" footer="0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6.8515625" style="292" customWidth="1"/>
    <col min="2" max="2" width="11.140625" style="292" customWidth="1"/>
    <col min="3" max="3" width="93.7109375" style="410" customWidth="1"/>
    <col min="4" max="4" width="13.8515625" style="293" customWidth="1"/>
    <col min="5" max="16384" width="10.140625" style="291" customWidth="1"/>
  </cols>
  <sheetData>
    <row r="1" spans="1:4" s="290" customFormat="1" ht="14.25">
      <c r="A1" s="289"/>
      <c r="B1" s="289"/>
      <c r="C1" s="409"/>
      <c r="D1" s="60" t="s">
        <v>967</v>
      </c>
    </row>
    <row r="2" spans="1:4" s="290" customFormat="1" ht="14.25">
      <c r="A2" s="289"/>
      <c r="B2" s="289"/>
      <c r="C2" s="409"/>
      <c r="D2" s="61" t="s">
        <v>966</v>
      </c>
    </row>
    <row r="3" spans="1:4" s="290" customFormat="1" ht="14.25">
      <c r="A3" s="289"/>
      <c r="B3" s="289"/>
      <c r="C3" s="409"/>
      <c r="D3" s="61" t="s">
        <v>1135</v>
      </c>
    </row>
    <row r="4" spans="1:4" s="290" customFormat="1" ht="14.25">
      <c r="A4" s="289"/>
      <c r="B4" s="289"/>
      <c r="C4" s="409"/>
      <c r="D4" s="61" t="s">
        <v>1251</v>
      </c>
    </row>
    <row r="5" spans="1:4" s="290" customFormat="1" ht="14.25">
      <c r="A5" s="289"/>
      <c r="B5" s="289"/>
      <c r="C5" s="409"/>
      <c r="D5" s="61" t="s">
        <v>1252</v>
      </c>
    </row>
    <row r="6" spans="1:4" s="290" customFormat="1" ht="14.25">
      <c r="A6" s="289"/>
      <c r="B6" s="289"/>
      <c r="C6" s="409"/>
      <c r="D6" s="299" t="s">
        <v>1261</v>
      </c>
    </row>
    <row r="8" spans="1:4" ht="76.5" customHeight="1">
      <c r="A8" s="438" t="s">
        <v>187</v>
      </c>
      <c r="B8" s="438"/>
      <c r="C8" s="438"/>
      <c r="D8" s="438"/>
    </row>
    <row r="10" ht="18.75">
      <c r="D10" s="293" t="s">
        <v>1140</v>
      </c>
    </row>
    <row r="11" spans="1:4" s="292" customFormat="1" ht="23.25" customHeight="1">
      <c r="A11" s="294" t="s">
        <v>1190</v>
      </c>
      <c r="B11" s="415" t="s">
        <v>964</v>
      </c>
      <c r="C11" s="416" t="s">
        <v>66</v>
      </c>
      <c r="D11" s="295" t="s">
        <v>185</v>
      </c>
    </row>
    <row r="12" spans="1:4" ht="31.5">
      <c r="A12" s="296">
        <v>1</v>
      </c>
      <c r="B12" s="296" t="s">
        <v>67</v>
      </c>
      <c r="C12" s="411" t="s">
        <v>640</v>
      </c>
      <c r="D12" s="297">
        <v>14293.2</v>
      </c>
    </row>
    <row r="13" spans="1:4" ht="31.5">
      <c r="A13" s="296">
        <v>2</v>
      </c>
      <c r="B13" s="296" t="s">
        <v>68</v>
      </c>
      <c r="C13" s="411" t="s">
        <v>390</v>
      </c>
      <c r="D13" s="297">
        <v>2763</v>
      </c>
    </row>
    <row r="14" spans="1:4" ht="31.5">
      <c r="A14" s="296">
        <v>3</v>
      </c>
      <c r="B14" s="296" t="s">
        <v>69</v>
      </c>
      <c r="C14" s="411" t="s">
        <v>643</v>
      </c>
      <c r="D14" s="297">
        <v>50</v>
      </c>
    </row>
    <row r="15" spans="1:4" ht="47.25">
      <c r="A15" s="296">
        <v>4</v>
      </c>
      <c r="B15" s="296" t="s">
        <v>70</v>
      </c>
      <c r="C15" s="411" t="s">
        <v>155</v>
      </c>
      <c r="D15" s="297">
        <v>2192</v>
      </c>
    </row>
    <row r="16" spans="1:4" ht="31.5">
      <c r="A16" s="296">
        <v>5</v>
      </c>
      <c r="B16" s="296" t="s">
        <v>71</v>
      </c>
      <c r="C16" s="411" t="s">
        <v>460</v>
      </c>
      <c r="D16" s="297">
        <v>3315</v>
      </c>
    </row>
    <row r="17" spans="1:4" ht="31.5">
      <c r="A17" s="296">
        <v>6</v>
      </c>
      <c r="B17" s="296" t="s">
        <v>72</v>
      </c>
      <c r="C17" s="411" t="s">
        <v>459</v>
      </c>
      <c r="D17" s="297">
        <v>6269</v>
      </c>
    </row>
    <row r="18" spans="1:4" ht="47.25">
      <c r="A18" s="296">
        <v>7</v>
      </c>
      <c r="B18" s="296" t="s">
        <v>73</v>
      </c>
      <c r="C18" s="411" t="s">
        <v>458</v>
      </c>
      <c r="D18" s="297">
        <v>300</v>
      </c>
    </row>
    <row r="19" spans="1:4" ht="31.5">
      <c r="A19" s="296">
        <v>8</v>
      </c>
      <c r="B19" s="296" t="s">
        <v>74</v>
      </c>
      <c r="C19" s="411" t="s">
        <v>457</v>
      </c>
      <c r="D19" s="297">
        <v>721</v>
      </c>
    </row>
    <row r="20" spans="1:4" ht="31.5">
      <c r="A20" s="296">
        <v>9</v>
      </c>
      <c r="B20" s="296" t="s">
        <v>75</v>
      </c>
      <c r="C20" s="411" t="s">
        <v>456</v>
      </c>
      <c r="D20" s="297">
        <v>1310</v>
      </c>
    </row>
    <row r="21" spans="1:4" ht="31.5">
      <c r="A21" s="296">
        <v>10</v>
      </c>
      <c r="B21" s="296" t="s">
        <v>76</v>
      </c>
      <c r="C21" s="411" t="s">
        <v>455</v>
      </c>
      <c r="D21" s="297">
        <v>2000</v>
      </c>
    </row>
    <row r="22" spans="1:4" ht="31.5">
      <c r="A22" s="296">
        <v>11</v>
      </c>
      <c r="B22" s="296" t="s">
        <v>77</v>
      </c>
      <c r="C22" s="411" t="s">
        <v>454</v>
      </c>
      <c r="D22" s="297">
        <v>1700</v>
      </c>
    </row>
    <row r="23" spans="1:4" ht="63">
      <c r="A23" s="296">
        <v>12</v>
      </c>
      <c r="B23" s="296" t="s">
        <v>78</v>
      </c>
      <c r="C23" s="411" t="s">
        <v>453</v>
      </c>
      <c r="D23" s="297">
        <v>7670</v>
      </c>
    </row>
    <row r="24" spans="1:4" ht="31.5">
      <c r="A24" s="296">
        <v>13</v>
      </c>
      <c r="B24" s="296" t="s">
        <v>79</v>
      </c>
      <c r="C24" s="411" t="s">
        <v>452</v>
      </c>
      <c r="D24" s="297">
        <v>700</v>
      </c>
    </row>
    <row r="25" spans="1:4" ht="47.25">
      <c r="A25" s="296">
        <v>14</v>
      </c>
      <c r="B25" s="296" t="s">
        <v>80</v>
      </c>
      <c r="C25" s="411" t="s">
        <v>451</v>
      </c>
      <c r="D25" s="297">
        <v>819.5</v>
      </c>
    </row>
    <row r="26" spans="1:4" ht="31.5">
      <c r="A26" s="296">
        <v>15</v>
      </c>
      <c r="B26" s="296" t="s">
        <v>81</v>
      </c>
      <c r="C26" s="411" t="s">
        <v>450</v>
      </c>
      <c r="D26" s="297">
        <v>1155</v>
      </c>
    </row>
    <row r="27" spans="1:4" ht="31.5">
      <c r="A27" s="296">
        <v>16</v>
      </c>
      <c r="B27" s="296" t="s">
        <v>82</v>
      </c>
      <c r="C27" s="411" t="s">
        <v>449</v>
      </c>
      <c r="D27" s="297">
        <v>476</v>
      </c>
    </row>
    <row r="28" spans="1:4" ht="31.5">
      <c r="A28" s="296">
        <v>17</v>
      </c>
      <c r="B28" s="296" t="s">
        <v>83</v>
      </c>
      <c r="C28" s="411" t="s">
        <v>448</v>
      </c>
      <c r="D28" s="297">
        <v>720</v>
      </c>
    </row>
    <row r="29" spans="1:4" ht="31.5">
      <c r="A29" s="296">
        <v>18</v>
      </c>
      <c r="B29" s="296" t="s">
        <v>84</v>
      </c>
      <c r="C29" s="411" t="s">
        <v>447</v>
      </c>
      <c r="D29" s="297">
        <v>9114.1</v>
      </c>
    </row>
    <row r="30" spans="1:4" ht="31.5">
      <c r="A30" s="296">
        <v>19</v>
      </c>
      <c r="B30" s="296" t="s">
        <v>85</v>
      </c>
      <c r="C30" s="411" t="s">
        <v>446</v>
      </c>
      <c r="D30" s="297">
        <v>3600</v>
      </c>
    </row>
    <row r="31" spans="1:4" ht="31.5">
      <c r="A31" s="296">
        <v>20</v>
      </c>
      <c r="B31" s="296" t="s">
        <v>86</v>
      </c>
      <c r="C31" s="411" t="s">
        <v>445</v>
      </c>
      <c r="D31" s="297">
        <v>444</v>
      </c>
    </row>
    <row r="32" spans="1:4" ht="31.5">
      <c r="A32" s="296">
        <v>21</v>
      </c>
      <c r="B32" s="296" t="s">
        <v>87</v>
      </c>
      <c r="C32" s="411" t="s">
        <v>444</v>
      </c>
      <c r="D32" s="297">
        <v>3746</v>
      </c>
    </row>
    <row r="33" spans="1:4" ht="31.5">
      <c r="A33" s="296">
        <v>22</v>
      </c>
      <c r="B33" s="296" t="s">
        <v>88</v>
      </c>
      <c r="C33" s="411" t="s">
        <v>327</v>
      </c>
      <c r="D33" s="297">
        <v>57.4</v>
      </c>
    </row>
    <row r="34" spans="1:4" ht="47.25">
      <c r="A34" s="296">
        <v>23</v>
      </c>
      <c r="B34" s="296" t="s">
        <v>89</v>
      </c>
      <c r="C34" s="411" t="s">
        <v>329</v>
      </c>
      <c r="D34" s="297">
        <v>203</v>
      </c>
    </row>
    <row r="35" spans="1:4" ht="110.25">
      <c r="A35" s="296">
        <v>24</v>
      </c>
      <c r="B35" s="296" t="s">
        <v>90</v>
      </c>
      <c r="C35" s="411" t="s">
        <v>91</v>
      </c>
      <c r="D35" s="297">
        <v>2000</v>
      </c>
    </row>
    <row r="36" spans="1:4" ht="94.5">
      <c r="A36" s="296">
        <v>25</v>
      </c>
      <c r="B36" s="296" t="s">
        <v>92</v>
      </c>
      <c r="C36" s="411" t="s">
        <v>687</v>
      </c>
      <c r="D36" s="297">
        <v>1523.6</v>
      </c>
    </row>
    <row r="37" spans="1:4" ht="94.5">
      <c r="A37" s="296">
        <v>26</v>
      </c>
      <c r="B37" s="296" t="s">
        <v>93</v>
      </c>
      <c r="C37" s="411" t="s">
        <v>331</v>
      </c>
      <c r="D37" s="297">
        <v>500</v>
      </c>
    </row>
    <row r="38" spans="1:4" ht="94.5">
      <c r="A38" s="296">
        <v>27</v>
      </c>
      <c r="B38" s="296" t="s">
        <v>94</v>
      </c>
      <c r="C38" s="411" t="s">
        <v>685</v>
      </c>
      <c r="D38" s="297">
        <v>10926.4</v>
      </c>
    </row>
    <row r="39" spans="1:4" ht="78.75">
      <c r="A39" s="296">
        <v>28</v>
      </c>
      <c r="B39" s="296" t="s">
        <v>95</v>
      </c>
      <c r="C39" s="411" t="s">
        <v>686</v>
      </c>
      <c r="D39" s="297">
        <v>2700</v>
      </c>
    </row>
    <row r="40" spans="1:4" ht="78.75">
      <c r="A40" s="296">
        <v>29</v>
      </c>
      <c r="B40" s="296" t="s">
        <v>96</v>
      </c>
      <c r="C40" s="411" t="s">
        <v>689</v>
      </c>
      <c r="D40" s="297">
        <v>500</v>
      </c>
    </row>
    <row r="41" spans="1:4" ht="78.75">
      <c r="A41" s="296">
        <v>30</v>
      </c>
      <c r="B41" s="296" t="s">
        <v>97</v>
      </c>
      <c r="C41" s="411" t="s">
        <v>153</v>
      </c>
      <c r="D41" s="297">
        <v>3000</v>
      </c>
    </row>
    <row r="42" spans="1:4" ht="94.5">
      <c r="A42" s="296">
        <v>31</v>
      </c>
      <c r="B42" s="296" t="s">
        <v>98</v>
      </c>
      <c r="C42" s="411" t="s">
        <v>154</v>
      </c>
      <c r="D42" s="297">
        <v>1500</v>
      </c>
    </row>
    <row r="43" spans="1:4" ht="78.75">
      <c r="A43" s="296">
        <v>32</v>
      </c>
      <c r="B43" s="296" t="s">
        <v>99</v>
      </c>
      <c r="C43" s="411" t="s">
        <v>692</v>
      </c>
      <c r="D43" s="297">
        <v>28003.5</v>
      </c>
    </row>
    <row r="44" spans="1:4" ht="94.5">
      <c r="A44" s="296">
        <v>33</v>
      </c>
      <c r="B44" s="296" t="s">
        <v>100</v>
      </c>
      <c r="C44" s="411" t="s">
        <v>272</v>
      </c>
      <c r="D44" s="297">
        <v>51692.9</v>
      </c>
    </row>
    <row r="45" spans="1:4" ht="94.5">
      <c r="A45" s="296">
        <v>34</v>
      </c>
      <c r="B45" s="296" t="s">
        <v>101</v>
      </c>
      <c r="C45" s="411" t="s">
        <v>691</v>
      </c>
      <c r="D45" s="297">
        <v>89986.9</v>
      </c>
    </row>
    <row r="46" spans="1:4" ht="78.75">
      <c r="A46" s="296">
        <v>35</v>
      </c>
      <c r="B46" s="296" t="s">
        <v>102</v>
      </c>
      <c r="C46" s="411" t="s">
        <v>694</v>
      </c>
      <c r="D46" s="297">
        <v>20500</v>
      </c>
    </row>
    <row r="47" spans="1:4" ht="78.75">
      <c r="A47" s="296">
        <v>36</v>
      </c>
      <c r="B47" s="296" t="s">
        <v>103</v>
      </c>
      <c r="C47" s="411" t="s">
        <v>695</v>
      </c>
      <c r="D47" s="297">
        <v>16033.8</v>
      </c>
    </row>
    <row r="48" spans="1:4" ht="78.75">
      <c r="A48" s="296">
        <v>37</v>
      </c>
      <c r="B48" s="296" t="s">
        <v>104</v>
      </c>
      <c r="C48" s="411" t="s">
        <v>696</v>
      </c>
      <c r="D48" s="297">
        <v>16071.8</v>
      </c>
    </row>
    <row r="49" spans="1:4" ht="78.75">
      <c r="A49" s="296">
        <v>38</v>
      </c>
      <c r="B49" s="296" t="s">
        <v>105</v>
      </c>
      <c r="C49" s="411" t="s">
        <v>697</v>
      </c>
      <c r="D49" s="297">
        <v>590</v>
      </c>
    </row>
    <row r="50" spans="1:4" ht="63">
      <c r="A50" s="296">
        <v>39</v>
      </c>
      <c r="B50" s="296" t="s">
        <v>106</v>
      </c>
      <c r="C50" s="411" t="s">
        <v>698</v>
      </c>
      <c r="D50" s="297">
        <v>16915.6</v>
      </c>
    </row>
    <row r="51" spans="1:4" ht="63">
      <c r="A51" s="296">
        <v>40</v>
      </c>
      <c r="B51" s="296" t="s">
        <v>107</v>
      </c>
      <c r="C51" s="411" t="s">
        <v>699</v>
      </c>
      <c r="D51" s="297">
        <v>20</v>
      </c>
    </row>
    <row r="52" spans="1:4" ht="63">
      <c r="A52" s="296">
        <v>41</v>
      </c>
      <c r="B52" s="296" t="s">
        <v>108</v>
      </c>
      <c r="C52" s="411" t="s">
        <v>700</v>
      </c>
      <c r="D52" s="297">
        <v>26850.8</v>
      </c>
    </row>
    <row r="53" spans="1:4" ht="63">
      <c r="A53" s="296">
        <v>42</v>
      </c>
      <c r="B53" s="296" t="s">
        <v>109</v>
      </c>
      <c r="C53" s="411" t="s">
        <v>701</v>
      </c>
      <c r="D53" s="297">
        <v>2779.8</v>
      </c>
    </row>
    <row r="54" spans="1:4" ht="78.75">
      <c r="A54" s="296">
        <v>43</v>
      </c>
      <c r="B54" s="296" t="s">
        <v>110</v>
      </c>
      <c r="C54" s="411" t="s">
        <v>702</v>
      </c>
      <c r="D54" s="297">
        <v>33830.5</v>
      </c>
    </row>
    <row r="55" spans="1:4" ht="78.75">
      <c r="A55" s="296">
        <v>44</v>
      </c>
      <c r="B55" s="296" t="s">
        <v>111</v>
      </c>
      <c r="C55" s="411" t="s">
        <v>703</v>
      </c>
      <c r="D55" s="297">
        <v>2220</v>
      </c>
    </row>
    <row r="56" spans="1:4" ht="63">
      <c r="A56" s="296">
        <v>45</v>
      </c>
      <c r="B56" s="296" t="s">
        <v>112</v>
      </c>
      <c r="C56" s="411" t="s">
        <v>704</v>
      </c>
      <c r="D56" s="297">
        <v>3000</v>
      </c>
    </row>
    <row r="57" spans="1:4" ht="94.5">
      <c r="A57" s="296">
        <v>46</v>
      </c>
      <c r="B57" s="296" t="s">
        <v>113</v>
      </c>
      <c r="C57" s="411" t="s">
        <v>705</v>
      </c>
      <c r="D57" s="297">
        <v>30</v>
      </c>
    </row>
    <row r="58" spans="1:4" ht="94.5">
      <c r="A58" s="296">
        <v>47</v>
      </c>
      <c r="B58" s="296" t="s">
        <v>114</v>
      </c>
      <c r="C58" s="411" t="s">
        <v>706</v>
      </c>
      <c r="D58" s="297">
        <v>70</v>
      </c>
    </row>
    <row r="59" spans="1:4" ht="63">
      <c r="A59" s="296">
        <v>48</v>
      </c>
      <c r="B59" s="296" t="s">
        <v>115</v>
      </c>
      <c r="C59" s="411" t="s">
        <v>707</v>
      </c>
      <c r="D59" s="297">
        <v>1505.5</v>
      </c>
    </row>
    <row r="60" spans="1:4" ht="63">
      <c r="A60" s="296">
        <v>49</v>
      </c>
      <c r="B60" s="296" t="s">
        <v>116</v>
      </c>
      <c r="C60" s="411" t="s">
        <v>708</v>
      </c>
      <c r="D60" s="297">
        <v>1050</v>
      </c>
    </row>
    <row r="61" spans="1:4" ht="94.5">
      <c r="A61" s="296">
        <v>50</v>
      </c>
      <c r="B61" s="296" t="s">
        <v>117</v>
      </c>
      <c r="C61" s="411" t="s">
        <v>709</v>
      </c>
      <c r="D61" s="297">
        <v>160</v>
      </c>
    </row>
    <row r="62" spans="1:4" ht="94.5">
      <c r="A62" s="296">
        <v>51</v>
      </c>
      <c r="B62" s="296" t="s">
        <v>118</v>
      </c>
      <c r="C62" s="411" t="s">
        <v>710</v>
      </c>
      <c r="D62" s="297">
        <v>140</v>
      </c>
    </row>
    <row r="63" spans="1:4" ht="78.75">
      <c r="A63" s="296">
        <v>52</v>
      </c>
      <c r="B63" s="296" t="s">
        <v>119</v>
      </c>
      <c r="C63" s="411" t="s">
        <v>711</v>
      </c>
      <c r="D63" s="297">
        <v>300</v>
      </c>
    </row>
    <row r="64" spans="1:4" ht="78.75">
      <c r="A64" s="296">
        <v>53</v>
      </c>
      <c r="B64" s="296" t="s">
        <v>120</v>
      </c>
      <c r="C64" s="411" t="s">
        <v>712</v>
      </c>
      <c r="D64" s="297">
        <v>500</v>
      </c>
    </row>
    <row r="65" spans="1:4" ht="63">
      <c r="A65" s="296">
        <v>54</v>
      </c>
      <c r="B65" s="296" t="s">
        <v>121</v>
      </c>
      <c r="C65" s="411" t="s">
        <v>713</v>
      </c>
      <c r="D65" s="297">
        <v>212</v>
      </c>
    </row>
    <row r="66" spans="1:4" ht="78.75">
      <c r="A66" s="296">
        <v>55</v>
      </c>
      <c r="B66" s="296" t="s">
        <v>122</v>
      </c>
      <c r="C66" s="411" t="s">
        <v>714</v>
      </c>
      <c r="D66" s="297">
        <v>350</v>
      </c>
    </row>
    <row r="67" spans="1:4" ht="63">
      <c r="A67" s="296">
        <v>56</v>
      </c>
      <c r="B67" s="296" t="s">
        <v>123</v>
      </c>
      <c r="C67" s="411" t="s">
        <v>716</v>
      </c>
      <c r="D67" s="297">
        <v>87</v>
      </c>
    </row>
    <row r="68" spans="1:4" ht="63">
      <c r="A68" s="296">
        <v>57</v>
      </c>
      <c r="B68" s="296" t="s">
        <v>124</v>
      </c>
      <c r="C68" s="411" t="s">
        <v>717</v>
      </c>
      <c r="D68" s="297">
        <v>90</v>
      </c>
    </row>
    <row r="69" spans="1:4" ht="47.25">
      <c r="A69" s="296">
        <v>58</v>
      </c>
      <c r="B69" s="296" t="s">
        <v>125</v>
      </c>
      <c r="C69" s="411" t="s">
        <v>718</v>
      </c>
      <c r="D69" s="297">
        <v>195</v>
      </c>
    </row>
    <row r="70" spans="1:4" ht="63">
      <c r="A70" s="296">
        <v>59</v>
      </c>
      <c r="B70" s="296" t="s">
        <v>126</v>
      </c>
      <c r="C70" s="411" t="s">
        <v>548</v>
      </c>
      <c r="D70" s="297">
        <v>40</v>
      </c>
    </row>
    <row r="71" spans="1:4" ht="63">
      <c r="A71" s="296">
        <v>60</v>
      </c>
      <c r="B71" s="296" t="s">
        <v>127</v>
      </c>
      <c r="C71" s="411" t="s">
        <v>719</v>
      </c>
      <c r="D71" s="297">
        <v>50.8</v>
      </c>
    </row>
    <row r="72" spans="1:4" ht="63">
      <c r="A72" s="296">
        <v>61</v>
      </c>
      <c r="B72" s="296" t="s">
        <v>128</v>
      </c>
      <c r="C72" s="411" t="s">
        <v>720</v>
      </c>
      <c r="D72" s="297">
        <v>25</v>
      </c>
    </row>
    <row r="73" spans="1:4" ht="47.25">
      <c r="A73" s="296">
        <v>62</v>
      </c>
      <c r="B73" s="296" t="s">
        <v>129</v>
      </c>
      <c r="C73" s="411" t="s">
        <v>721</v>
      </c>
      <c r="D73" s="297">
        <v>20</v>
      </c>
    </row>
    <row r="74" spans="1:4" ht="63">
      <c r="A74" s="296">
        <v>63</v>
      </c>
      <c r="B74" s="296" t="s">
        <v>130</v>
      </c>
      <c r="C74" s="411" t="s">
        <v>722</v>
      </c>
      <c r="D74" s="297">
        <v>20</v>
      </c>
    </row>
    <row r="75" spans="1:4" ht="63">
      <c r="A75" s="296">
        <v>64</v>
      </c>
      <c r="B75" s="296" t="s">
        <v>131</v>
      </c>
      <c r="C75" s="411" t="s">
        <v>723</v>
      </c>
      <c r="D75" s="297">
        <v>65</v>
      </c>
    </row>
    <row r="76" spans="1:4" ht="63">
      <c r="A76" s="296">
        <v>65</v>
      </c>
      <c r="B76" s="296" t="s">
        <v>132</v>
      </c>
      <c r="C76" s="411" t="s">
        <v>724</v>
      </c>
      <c r="D76" s="297">
        <v>30</v>
      </c>
    </row>
    <row r="77" spans="1:4" ht="63">
      <c r="A77" s="296">
        <v>66</v>
      </c>
      <c r="B77" s="296" t="s">
        <v>133</v>
      </c>
      <c r="C77" s="411" t="s">
        <v>725</v>
      </c>
      <c r="D77" s="297">
        <v>35</v>
      </c>
    </row>
    <row r="78" spans="1:4" ht="94.5">
      <c r="A78" s="296">
        <v>67</v>
      </c>
      <c r="B78" s="296" t="s">
        <v>134</v>
      </c>
      <c r="C78" s="411" t="s">
        <v>391</v>
      </c>
      <c r="D78" s="297">
        <v>400</v>
      </c>
    </row>
    <row r="79" spans="1:4" ht="78.75">
      <c r="A79" s="296">
        <v>68</v>
      </c>
      <c r="B79" s="296" t="s">
        <v>135</v>
      </c>
      <c r="C79" s="411" t="s">
        <v>726</v>
      </c>
      <c r="D79" s="297">
        <v>310</v>
      </c>
    </row>
    <row r="80" spans="1:4" ht="78.75">
      <c r="A80" s="296">
        <v>69</v>
      </c>
      <c r="B80" s="296" t="s">
        <v>136</v>
      </c>
      <c r="C80" s="411" t="s">
        <v>553</v>
      </c>
      <c r="D80" s="297">
        <v>587</v>
      </c>
    </row>
    <row r="81" spans="1:4" ht="18.75" customHeight="1">
      <c r="A81" s="436" t="s">
        <v>186</v>
      </c>
      <c r="B81" s="437"/>
      <c r="C81" s="437"/>
      <c r="D81" s="298">
        <f>SUM(D12:D80)</f>
        <v>401036.0999999999</v>
      </c>
    </row>
  </sheetData>
  <sheetProtection/>
  <mergeCells count="2">
    <mergeCell ref="A81:C81"/>
    <mergeCell ref="A8:D8"/>
  </mergeCells>
  <printOptions horizontalCentered="1"/>
  <pageMargins left="0.984251968503937" right="0.5905511811023623" top="0.5905511811023623" bottom="0.5905511811023623" header="0" footer="0"/>
  <pageSetup fitToHeight="4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59" customWidth="1"/>
    <col min="2" max="2" width="8.421875" style="59" bestFit="1" customWidth="1"/>
    <col min="3" max="3" width="12.00390625" style="59" bestFit="1" customWidth="1"/>
    <col min="4" max="4" width="20.140625" style="80" customWidth="1"/>
    <col min="5" max="244" width="10.00390625" style="59" customWidth="1"/>
    <col min="245" max="245" width="70.421875" style="59" customWidth="1"/>
    <col min="246" max="16384" width="15.00390625" style="59" customWidth="1"/>
  </cols>
  <sheetData>
    <row r="1" ht="12.75">
      <c r="D1" s="60" t="s">
        <v>967</v>
      </c>
    </row>
    <row r="2" ht="12.75">
      <c r="D2" s="61" t="s">
        <v>966</v>
      </c>
    </row>
    <row r="3" ht="12.75">
      <c r="D3" s="61" t="s">
        <v>1135</v>
      </c>
    </row>
    <row r="4" ht="12.75">
      <c r="D4" s="61" t="s">
        <v>1251</v>
      </c>
    </row>
    <row r="5" ht="12.75">
      <c r="D5" s="61" t="s">
        <v>1252</v>
      </c>
    </row>
    <row r="6" ht="12.75">
      <c r="D6" s="61" t="s">
        <v>1262</v>
      </c>
    </row>
    <row r="7" ht="12.75">
      <c r="D7" s="61"/>
    </row>
    <row r="8" ht="12.75">
      <c r="D8" s="61"/>
    </row>
    <row r="10" spans="1:4" ht="20.25">
      <c r="A10" s="439" t="s">
        <v>1263</v>
      </c>
      <c r="B10" s="439"/>
      <c r="C10" s="439"/>
      <c r="D10" s="439"/>
    </row>
    <row r="11" spans="1:4" ht="19.5" thickBot="1">
      <c r="A11" s="62"/>
      <c r="B11" s="62"/>
      <c r="C11" s="62"/>
      <c r="D11" s="63"/>
    </row>
    <row r="12" spans="1:4" ht="24" customHeight="1" thickBot="1">
      <c r="A12" s="446" t="s">
        <v>737</v>
      </c>
      <c r="B12" s="442" t="s">
        <v>633</v>
      </c>
      <c r="C12" s="443"/>
      <c r="D12" s="440" t="s">
        <v>738</v>
      </c>
    </row>
    <row r="13" spans="1:4" ht="15.75" customHeight="1" thickBot="1">
      <c r="A13" s="447"/>
      <c r="B13" s="81" t="s">
        <v>634</v>
      </c>
      <c r="C13" s="82" t="s">
        <v>635</v>
      </c>
      <c r="D13" s="441"/>
    </row>
    <row r="14" spans="1:4" ht="16.5" thickBot="1">
      <c r="A14" s="194" t="s">
        <v>1092</v>
      </c>
      <c r="B14" s="195" t="s">
        <v>1091</v>
      </c>
      <c r="C14" s="196"/>
      <c r="D14" s="197">
        <f>D15+D16+D17+D18+D19+D20</f>
        <v>190396.19999999998</v>
      </c>
    </row>
    <row r="15" spans="1:4" ht="33" customHeight="1">
      <c r="A15" s="193" t="s">
        <v>956</v>
      </c>
      <c r="B15" s="188"/>
      <c r="C15" s="192" t="s">
        <v>954</v>
      </c>
      <c r="D15" s="190">
        <v>3079</v>
      </c>
    </row>
    <row r="16" spans="1:4" ht="45.75" customHeight="1">
      <c r="A16" s="193" t="s">
        <v>948</v>
      </c>
      <c r="B16" s="188"/>
      <c r="C16" s="192" t="s">
        <v>947</v>
      </c>
      <c r="D16" s="190">
        <v>5208.9</v>
      </c>
    </row>
    <row r="17" spans="1:4" ht="44.25" customHeight="1">
      <c r="A17" s="193" t="s">
        <v>410</v>
      </c>
      <c r="B17" s="188"/>
      <c r="C17" s="192" t="s">
        <v>934</v>
      </c>
      <c r="D17" s="190">
        <v>62743.7</v>
      </c>
    </row>
    <row r="18" spans="1:4" ht="30">
      <c r="A18" s="185" t="s">
        <v>946</v>
      </c>
      <c r="B18" s="191"/>
      <c r="C18" s="192" t="s">
        <v>945</v>
      </c>
      <c r="D18" s="190">
        <v>23021.1</v>
      </c>
    </row>
    <row r="19" spans="1:4" ht="15">
      <c r="A19" s="187" t="s">
        <v>1095</v>
      </c>
      <c r="B19" s="188"/>
      <c r="C19" s="189" t="s">
        <v>1056</v>
      </c>
      <c r="D19" s="190">
        <v>23715.1</v>
      </c>
    </row>
    <row r="20" spans="1:4" ht="15.75" thickBot="1">
      <c r="A20" s="71" t="s">
        <v>944</v>
      </c>
      <c r="B20" s="66"/>
      <c r="C20" s="67" t="s">
        <v>942</v>
      </c>
      <c r="D20" s="68">
        <f>72506.4+122</f>
        <v>72628.4</v>
      </c>
    </row>
    <row r="21" spans="1:4" ht="46.5" customHeight="1" thickBot="1">
      <c r="A21" s="198" t="s">
        <v>1097</v>
      </c>
      <c r="B21" s="195" t="s">
        <v>1096</v>
      </c>
      <c r="C21" s="196"/>
      <c r="D21" s="199">
        <f>D23+D22+D25+D24</f>
        <v>6243.9</v>
      </c>
    </row>
    <row r="22" spans="1:4" ht="20.25" customHeight="1">
      <c r="A22" s="185" t="s">
        <v>939</v>
      </c>
      <c r="B22" s="186"/>
      <c r="C22" s="189" t="s">
        <v>938</v>
      </c>
      <c r="D22" s="190">
        <v>4093.9</v>
      </c>
    </row>
    <row r="23" spans="1:4" ht="30.75" customHeight="1">
      <c r="A23" s="185" t="s">
        <v>1098</v>
      </c>
      <c r="B23" s="186"/>
      <c r="C23" s="189" t="s">
        <v>1004</v>
      </c>
      <c r="D23" s="190">
        <v>800</v>
      </c>
    </row>
    <row r="24" spans="1:4" ht="30.75" customHeight="1">
      <c r="A24" s="185" t="s">
        <v>543</v>
      </c>
      <c r="B24" s="186"/>
      <c r="C24" s="189" t="s">
        <v>544</v>
      </c>
      <c r="D24" s="190">
        <v>300</v>
      </c>
    </row>
    <row r="25" spans="1:4" ht="30.75" customHeight="1" thickBot="1">
      <c r="A25" s="70" t="s">
        <v>540</v>
      </c>
      <c r="B25" s="72"/>
      <c r="C25" s="67" t="s">
        <v>541</v>
      </c>
      <c r="D25" s="68">
        <v>1050</v>
      </c>
    </row>
    <row r="26" spans="1:4" ht="21.75" customHeight="1" thickBot="1">
      <c r="A26" s="200" t="s">
        <v>1100</v>
      </c>
      <c r="B26" s="195" t="s">
        <v>1099</v>
      </c>
      <c r="C26" s="196"/>
      <c r="D26" s="199">
        <f>D27+D30+D28+D29</f>
        <v>61142.7</v>
      </c>
    </row>
    <row r="27" spans="1:4" ht="15">
      <c r="A27" s="184" t="s">
        <v>853</v>
      </c>
      <c r="B27" s="183"/>
      <c r="C27" s="189" t="s">
        <v>852</v>
      </c>
      <c r="D27" s="190">
        <v>8890</v>
      </c>
    </row>
    <row r="28" spans="1:4" ht="15">
      <c r="A28" s="184" t="s">
        <v>902</v>
      </c>
      <c r="B28" s="183"/>
      <c r="C28" s="189" t="s">
        <v>861</v>
      </c>
      <c r="D28" s="190">
        <v>22955.1</v>
      </c>
    </row>
    <row r="29" spans="1:4" ht="15">
      <c r="A29" s="184" t="s">
        <v>523</v>
      </c>
      <c r="B29" s="183"/>
      <c r="C29" s="189" t="s">
        <v>524</v>
      </c>
      <c r="D29" s="190">
        <v>23907.6</v>
      </c>
    </row>
    <row r="30" spans="1:4" ht="15.75" thickBot="1">
      <c r="A30" s="71" t="s">
        <v>859</v>
      </c>
      <c r="B30" s="73"/>
      <c r="C30" s="67" t="s">
        <v>858</v>
      </c>
      <c r="D30" s="68">
        <f>1890+3500</f>
        <v>5390</v>
      </c>
    </row>
    <row r="31" spans="1:4" ht="24.75" customHeight="1" thickBot="1">
      <c r="A31" s="200" t="s">
        <v>636</v>
      </c>
      <c r="B31" s="195" t="s">
        <v>1090</v>
      </c>
      <c r="C31" s="196"/>
      <c r="D31" s="199">
        <f>D33+D34+D32</f>
        <v>363706.4</v>
      </c>
    </row>
    <row r="32" spans="1:4" ht="15">
      <c r="A32" s="184" t="s">
        <v>828</v>
      </c>
      <c r="B32" s="183"/>
      <c r="C32" s="189" t="s">
        <v>827</v>
      </c>
      <c r="D32" s="201">
        <v>292885.8</v>
      </c>
    </row>
    <row r="33" spans="1:4" ht="15">
      <c r="A33" s="184" t="s">
        <v>996</v>
      </c>
      <c r="B33" s="183"/>
      <c r="C33" s="189" t="s">
        <v>995</v>
      </c>
      <c r="D33" s="190">
        <v>28405</v>
      </c>
    </row>
    <row r="34" spans="1:4" ht="15.75" thickBot="1">
      <c r="A34" s="71" t="s">
        <v>525</v>
      </c>
      <c r="B34" s="73"/>
      <c r="C34" s="67" t="s">
        <v>526</v>
      </c>
      <c r="D34" s="68">
        <v>42415.6</v>
      </c>
    </row>
    <row r="35" spans="1:4" s="74" customFormat="1" ht="19.5" customHeight="1" thickBot="1">
      <c r="A35" s="200" t="s">
        <v>1108</v>
      </c>
      <c r="B35" s="195" t="s">
        <v>1101</v>
      </c>
      <c r="C35" s="196"/>
      <c r="D35" s="199">
        <f>D36</f>
        <v>50</v>
      </c>
    </row>
    <row r="36" spans="1:4" ht="15.75" thickBot="1">
      <c r="A36" s="182" t="s">
        <v>1109</v>
      </c>
      <c r="B36" s="183"/>
      <c r="C36" s="192" t="s">
        <v>849</v>
      </c>
      <c r="D36" s="190">
        <v>50</v>
      </c>
    </row>
    <row r="37" spans="1:4" ht="20.25" customHeight="1" thickBot="1">
      <c r="A37" s="194" t="s">
        <v>637</v>
      </c>
      <c r="B37" s="195" t="s">
        <v>1102</v>
      </c>
      <c r="C37" s="196"/>
      <c r="D37" s="199">
        <f>D38+D39+D41+D40</f>
        <v>1170266.5</v>
      </c>
    </row>
    <row r="38" spans="1:4" ht="15">
      <c r="A38" s="182" t="s">
        <v>977</v>
      </c>
      <c r="B38" s="183"/>
      <c r="C38" s="192" t="s">
        <v>978</v>
      </c>
      <c r="D38" s="190">
        <v>461203.3</v>
      </c>
    </row>
    <row r="39" spans="1:4" ht="15">
      <c r="A39" s="182" t="s">
        <v>809</v>
      </c>
      <c r="B39" s="183"/>
      <c r="C39" s="189" t="s">
        <v>808</v>
      </c>
      <c r="D39" s="190">
        <v>684112.5</v>
      </c>
    </row>
    <row r="40" spans="1:4" ht="15">
      <c r="A40" s="181" t="s">
        <v>1036</v>
      </c>
      <c r="B40" s="178"/>
      <c r="C40" s="189" t="s">
        <v>1035</v>
      </c>
      <c r="D40" s="190">
        <v>1007.8</v>
      </c>
    </row>
    <row r="41" spans="1:4" ht="15.75" thickBot="1">
      <c r="A41" s="69" t="s">
        <v>971</v>
      </c>
      <c r="B41" s="73"/>
      <c r="C41" s="67" t="s">
        <v>970</v>
      </c>
      <c r="D41" s="68">
        <v>23942.9</v>
      </c>
    </row>
    <row r="42" spans="1:4" ht="20.25" customHeight="1" thickBot="1">
      <c r="A42" s="194" t="s">
        <v>1111</v>
      </c>
      <c r="B42" s="195" t="s">
        <v>1103</v>
      </c>
      <c r="C42" s="196"/>
      <c r="D42" s="199">
        <f>D43</f>
        <v>52946.7</v>
      </c>
    </row>
    <row r="43" spans="1:4" ht="15.75" thickBot="1">
      <c r="A43" s="69" t="s">
        <v>802</v>
      </c>
      <c r="B43" s="73"/>
      <c r="C43" s="67" t="s">
        <v>801</v>
      </c>
      <c r="D43" s="68">
        <v>52946.7</v>
      </c>
    </row>
    <row r="44" spans="1:4" ht="20.25" customHeight="1" thickBot="1">
      <c r="A44" s="194" t="s">
        <v>1093</v>
      </c>
      <c r="B44" s="195" t="s">
        <v>1094</v>
      </c>
      <c r="C44" s="196"/>
      <c r="D44" s="199">
        <f>D45+D46+D47+D48+D49</f>
        <v>609293.7000000001</v>
      </c>
    </row>
    <row r="45" spans="1:4" ht="15.75">
      <c r="A45" s="187" t="s">
        <v>905</v>
      </c>
      <c r="B45" s="64"/>
      <c r="C45" s="192" t="s">
        <v>1062</v>
      </c>
      <c r="D45" s="202">
        <v>9097</v>
      </c>
    </row>
    <row r="46" spans="1:4" ht="15">
      <c r="A46" s="177" t="s">
        <v>879</v>
      </c>
      <c r="B46" s="178"/>
      <c r="C46" s="77" t="s">
        <v>878</v>
      </c>
      <c r="D46" s="179">
        <v>68496.3</v>
      </c>
    </row>
    <row r="47" spans="1:4" ht="15">
      <c r="A47" s="177" t="s">
        <v>1011</v>
      </c>
      <c r="B47" s="178"/>
      <c r="C47" s="77" t="s">
        <v>1010</v>
      </c>
      <c r="D47" s="179">
        <v>435419.7</v>
      </c>
    </row>
    <row r="48" spans="1:4" ht="15">
      <c r="A48" s="180" t="s">
        <v>987</v>
      </c>
      <c r="B48" s="178"/>
      <c r="C48" s="77" t="s">
        <v>988</v>
      </c>
      <c r="D48" s="179">
        <v>72640.9</v>
      </c>
    </row>
    <row r="49" spans="1:4" ht="15.75" thickBot="1">
      <c r="A49" s="69" t="s">
        <v>969</v>
      </c>
      <c r="B49" s="75"/>
      <c r="C49" s="67" t="s">
        <v>968</v>
      </c>
      <c r="D49" s="76">
        <v>23639.8</v>
      </c>
    </row>
    <row r="50" spans="1:4" ht="16.5" thickBot="1">
      <c r="A50" s="194" t="s">
        <v>1112</v>
      </c>
      <c r="B50" s="195" t="s">
        <v>1104</v>
      </c>
      <c r="C50" s="203"/>
      <c r="D50" s="197">
        <f>D51</f>
        <v>40850.5</v>
      </c>
    </row>
    <row r="51" spans="1:4" ht="15.75" thickBot="1">
      <c r="A51" s="69" t="s">
        <v>811</v>
      </c>
      <c r="B51" s="73"/>
      <c r="C51" s="67" t="s">
        <v>810</v>
      </c>
      <c r="D51" s="68">
        <v>40850.5</v>
      </c>
    </row>
    <row r="52" spans="1:4" ht="16.5" thickBot="1">
      <c r="A52" s="194" t="s">
        <v>1113</v>
      </c>
      <c r="B52" s="195" t="s">
        <v>1105</v>
      </c>
      <c r="C52" s="203"/>
      <c r="D52" s="197">
        <f>D53+D54</f>
        <v>775</v>
      </c>
    </row>
    <row r="53" spans="1:4" ht="15">
      <c r="A53" s="187" t="s">
        <v>1029</v>
      </c>
      <c r="B53" s="183"/>
      <c r="C53" s="192" t="s">
        <v>1028</v>
      </c>
      <c r="D53" s="190">
        <v>375</v>
      </c>
    </row>
    <row r="54" spans="1:4" ht="15.75" thickBot="1">
      <c r="A54" s="69" t="s">
        <v>1030</v>
      </c>
      <c r="B54" s="73"/>
      <c r="C54" s="67" t="s">
        <v>1027</v>
      </c>
      <c r="D54" s="68">
        <v>400</v>
      </c>
    </row>
    <row r="55" spans="1:4" ht="16.5" thickBot="1">
      <c r="A55" s="194" t="s">
        <v>275</v>
      </c>
      <c r="B55" s="195" t="s">
        <v>276</v>
      </c>
      <c r="C55" s="203"/>
      <c r="D55" s="197">
        <f>D56</f>
        <v>800</v>
      </c>
    </row>
    <row r="56" spans="1:4" ht="15.75" thickBot="1">
      <c r="A56" s="65" t="s">
        <v>277</v>
      </c>
      <c r="B56" s="73"/>
      <c r="C56" s="67" t="s">
        <v>278</v>
      </c>
      <c r="D56" s="68">
        <v>800</v>
      </c>
    </row>
    <row r="57" spans="1:4" ht="48" thickBot="1">
      <c r="A57" s="204" t="s">
        <v>739</v>
      </c>
      <c r="B57" s="195" t="s">
        <v>1106</v>
      </c>
      <c r="C57" s="203"/>
      <c r="D57" s="197">
        <f>D58</f>
        <v>101547.8</v>
      </c>
    </row>
    <row r="58" spans="1:4" ht="30.75" thickBot="1">
      <c r="A58" s="65" t="s">
        <v>638</v>
      </c>
      <c r="B58" s="75"/>
      <c r="C58" s="67" t="s">
        <v>1107</v>
      </c>
      <c r="D58" s="76">
        <v>101547.8</v>
      </c>
    </row>
    <row r="59" spans="1:4" ht="19.5" thickBot="1">
      <c r="A59" s="444" t="s">
        <v>799</v>
      </c>
      <c r="B59" s="445"/>
      <c r="C59" s="445"/>
      <c r="D59" s="78">
        <f>D57+D55+D52+D50+D44+D42+D37+D35+D31+D26+D21+D14</f>
        <v>2598019.4000000004</v>
      </c>
    </row>
    <row r="60" spans="2:3" ht="12.75">
      <c r="B60" s="79"/>
      <c r="C60" s="79"/>
    </row>
  </sheetData>
  <sheetProtection/>
  <mergeCells count="5">
    <mergeCell ref="A10:D10"/>
    <mergeCell ref="D12:D13"/>
    <mergeCell ref="B12:C12"/>
    <mergeCell ref="A59:C59"/>
    <mergeCell ref="A12:A13"/>
  </mergeCells>
  <printOptions horizontalCentered="1"/>
  <pageMargins left="0.5905511811023623" right="0" top="0.3937007874015748" bottom="0.1968503937007874" header="0.31496062992125984" footer="0.31496062992125984"/>
  <pageSetup fitToHeight="1" fitToWidth="1" horizontalDpi="600" verticalDpi="600" orientation="portrait" paperSize="9" scale="68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7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66.57421875" style="140" bestFit="1" customWidth="1"/>
    <col min="2" max="2" width="7.421875" style="84" customWidth="1"/>
    <col min="3" max="3" width="10.140625" style="84" bestFit="1" customWidth="1"/>
    <col min="4" max="4" width="5.00390625" style="84" bestFit="1" customWidth="1"/>
    <col min="5" max="5" width="17.140625" style="173" customWidth="1"/>
    <col min="6" max="16384" width="8.8515625" style="83" customWidth="1"/>
  </cols>
  <sheetData>
    <row r="1" ht="12.75">
      <c r="E1" s="60" t="s">
        <v>967</v>
      </c>
    </row>
    <row r="2" ht="12.75">
      <c r="E2" s="61" t="s">
        <v>966</v>
      </c>
    </row>
    <row r="3" ht="12.75">
      <c r="E3" s="61" t="s">
        <v>1135</v>
      </c>
    </row>
    <row r="4" ht="12.75">
      <c r="E4" s="61" t="s">
        <v>1251</v>
      </c>
    </row>
    <row r="5" ht="12.75">
      <c r="E5" s="61" t="s">
        <v>1252</v>
      </c>
    </row>
    <row r="6" ht="12.75">
      <c r="E6" s="157" t="s">
        <v>1265</v>
      </c>
    </row>
    <row r="7" ht="12.75">
      <c r="E7" s="85"/>
    </row>
    <row r="8" ht="12.75">
      <c r="E8" s="85"/>
    </row>
    <row r="9" ht="12.75">
      <c r="E9" s="85"/>
    </row>
    <row r="10" spans="1:5" s="244" customFormat="1" ht="48" customHeight="1">
      <c r="A10" s="451" t="s">
        <v>152</v>
      </c>
      <c r="B10" s="451"/>
      <c r="C10" s="451"/>
      <c r="D10" s="451"/>
      <c r="E10" s="451"/>
    </row>
    <row r="13" spans="1:5" s="89" customFormat="1" ht="25.5">
      <c r="A13" s="86" t="s">
        <v>965</v>
      </c>
      <c r="B13" s="86" t="s">
        <v>962</v>
      </c>
      <c r="C13" s="87" t="s">
        <v>964</v>
      </c>
      <c r="D13" s="87" t="s">
        <v>963</v>
      </c>
      <c r="E13" s="88" t="s">
        <v>961</v>
      </c>
    </row>
    <row r="14" spans="1:5" s="84" customFormat="1" ht="12.75">
      <c r="A14" s="90"/>
      <c r="B14" s="86"/>
      <c r="C14" s="87"/>
      <c r="D14" s="87"/>
      <c r="E14" s="88"/>
    </row>
    <row r="15" spans="1:5" s="219" customFormat="1" ht="15">
      <c r="A15" s="206" t="s">
        <v>1092</v>
      </c>
      <c r="B15" s="208" t="s">
        <v>1091</v>
      </c>
      <c r="C15" s="207"/>
      <c r="D15" s="207"/>
      <c r="E15" s="209">
        <f>E16+E21+E29+E75+E103+E110</f>
        <v>190396.2</v>
      </c>
    </row>
    <row r="16" spans="1:5" s="219" customFormat="1" ht="28.5">
      <c r="A16" s="217" t="s">
        <v>956</v>
      </c>
      <c r="B16" s="208" t="s">
        <v>954</v>
      </c>
      <c r="C16" s="207"/>
      <c r="D16" s="207"/>
      <c r="E16" s="209">
        <f>E17</f>
        <v>3079</v>
      </c>
    </row>
    <row r="17" spans="1:5" s="165" customFormat="1" ht="25.5">
      <c r="A17" s="90" t="s">
        <v>960</v>
      </c>
      <c r="B17" s="86" t="s">
        <v>954</v>
      </c>
      <c r="C17" s="113" t="s">
        <v>959</v>
      </c>
      <c r="D17" s="113"/>
      <c r="E17" s="115">
        <f>E18</f>
        <v>3079</v>
      </c>
    </row>
    <row r="18" spans="1:5" s="92" customFormat="1" ht="12.75">
      <c r="A18" s="91" t="s">
        <v>958</v>
      </c>
      <c r="B18" s="86" t="s">
        <v>954</v>
      </c>
      <c r="C18" s="87" t="s">
        <v>957</v>
      </c>
      <c r="D18" s="87"/>
      <c r="E18" s="88">
        <f>E19</f>
        <v>3079</v>
      </c>
    </row>
    <row r="19" spans="1:5" s="96" customFormat="1" ht="38.25">
      <c r="A19" s="103" t="s">
        <v>837</v>
      </c>
      <c r="B19" s="94" t="s">
        <v>954</v>
      </c>
      <c r="C19" s="105" t="s">
        <v>955</v>
      </c>
      <c r="D19" s="105"/>
      <c r="E19" s="107">
        <f>E20</f>
        <v>3079</v>
      </c>
    </row>
    <row r="20" spans="1:5" s="96" customFormat="1" ht="25.5">
      <c r="A20" s="112" t="s">
        <v>937</v>
      </c>
      <c r="B20" s="94" t="s">
        <v>954</v>
      </c>
      <c r="C20" s="105" t="s">
        <v>955</v>
      </c>
      <c r="D20" s="105">
        <v>121</v>
      </c>
      <c r="E20" s="107">
        <v>3079</v>
      </c>
    </row>
    <row r="21" spans="1:5" s="219" customFormat="1" ht="42.75">
      <c r="A21" s="217" t="s">
        <v>948</v>
      </c>
      <c r="B21" s="214" t="s">
        <v>947</v>
      </c>
      <c r="C21" s="239"/>
      <c r="D21" s="239"/>
      <c r="E21" s="215">
        <f>E22</f>
        <v>5208.9</v>
      </c>
    </row>
    <row r="22" spans="1:5" s="96" customFormat="1" ht="25.5">
      <c r="A22" s="90" t="s">
        <v>960</v>
      </c>
      <c r="B22" s="114" t="s">
        <v>947</v>
      </c>
      <c r="C22" s="113" t="s">
        <v>959</v>
      </c>
      <c r="D22" s="113"/>
      <c r="E22" s="115">
        <f>E23</f>
        <v>5208.9</v>
      </c>
    </row>
    <row r="23" spans="1:5" s="96" customFormat="1" ht="12.75">
      <c r="A23" s="91" t="s">
        <v>950</v>
      </c>
      <c r="B23" s="114" t="s">
        <v>947</v>
      </c>
      <c r="C23" s="87" t="s">
        <v>949</v>
      </c>
      <c r="D23" s="87"/>
      <c r="E23" s="88">
        <f>E24+E26</f>
        <v>5208.9</v>
      </c>
    </row>
    <row r="24" spans="1:5" s="165" customFormat="1" ht="25.5">
      <c r="A24" s="103" t="s">
        <v>839</v>
      </c>
      <c r="B24" s="106" t="s">
        <v>947</v>
      </c>
      <c r="C24" s="105" t="s">
        <v>943</v>
      </c>
      <c r="D24" s="105"/>
      <c r="E24" s="107">
        <f>E25</f>
        <v>4366.9</v>
      </c>
    </row>
    <row r="25" spans="1:5" ht="25.5">
      <c r="A25" s="112" t="s">
        <v>937</v>
      </c>
      <c r="B25" s="106" t="s">
        <v>947</v>
      </c>
      <c r="C25" s="105" t="s">
        <v>943</v>
      </c>
      <c r="D25" s="105">
        <v>121</v>
      </c>
      <c r="E25" s="107">
        <v>4366.9</v>
      </c>
    </row>
    <row r="26" spans="1:5" ht="25.5">
      <c r="A26" s="112" t="s">
        <v>840</v>
      </c>
      <c r="B26" s="106" t="s">
        <v>947</v>
      </c>
      <c r="C26" s="105" t="s">
        <v>940</v>
      </c>
      <c r="D26" s="105"/>
      <c r="E26" s="107">
        <f>E27+E28</f>
        <v>842</v>
      </c>
    </row>
    <row r="27" spans="1:5" ht="25.5">
      <c r="A27" s="112" t="s">
        <v>941</v>
      </c>
      <c r="B27" s="106" t="s">
        <v>947</v>
      </c>
      <c r="C27" s="105" t="s">
        <v>940</v>
      </c>
      <c r="D27" s="105">
        <v>122</v>
      </c>
      <c r="E27" s="107">
        <v>18</v>
      </c>
    </row>
    <row r="28" spans="1:5" ht="25.5">
      <c r="A28" s="112" t="s">
        <v>936</v>
      </c>
      <c r="B28" s="106" t="s">
        <v>947</v>
      </c>
      <c r="C28" s="105" t="s">
        <v>940</v>
      </c>
      <c r="D28" s="105">
        <v>244</v>
      </c>
      <c r="E28" s="107">
        <v>824</v>
      </c>
    </row>
    <row r="29" spans="1:5" s="210" customFormat="1" ht="42.75">
      <c r="A29" s="206" t="s">
        <v>935</v>
      </c>
      <c r="B29" s="208" t="s">
        <v>934</v>
      </c>
      <c r="C29" s="207"/>
      <c r="D29" s="207"/>
      <c r="E29" s="209">
        <f>E30+E35+E40+E46+E54</f>
        <v>62743.700000000004</v>
      </c>
    </row>
    <row r="30" spans="1:5" s="165" customFormat="1" ht="38.25">
      <c r="A30" s="90" t="s">
        <v>1006</v>
      </c>
      <c r="B30" s="86" t="s">
        <v>934</v>
      </c>
      <c r="C30" s="87" t="s">
        <v>1007</v>
      </c>
      <c r="D30" s="87"/>
      <c r="E30" s="88">
        <f>E31</f>
        <v>654.4</v>
      </c>
    </row>
    <row r="31" spans="1:5" s="92" customFormat="1" ht="76.5">
      <c r="A31" s="91" t="s">
        <v>470</v>
      </c>
      <c r="B31" s="86" t="s">
        <v>934</v>
      </c>
      <c r="C31" s="87" t="s">
        <v>1008</v>
      </c>
      <c r="D31" s="87"/>
      <c r="E31" s="88">
        <f>E32</f>
        <v>654.4</v>
      </c>
    </row>
    <row r="32" spans="1:5" s="96" customFormat="1" ht="102">
      <c r="A32" s="99" t="s">
        <v>471</v>
      </c>
      <c r="B32" s="94" t="s">
        <v>934</v>
      </c>
      <c r="C32" s="4" t="s">
        <v>1013</v>
      </c>
      <c r="D32" s="4"/>
      <c r="E32" s="95">
        <f>E33+E34</f>
        <v>654.4</v>
      </c>
    </row>
    <row r="33" spans="1:5" s="96" customFormat="1" ht="25.5">
      <c r="A33" s="98" t="s">
        <v>803</v>
      </c>
      <c r="B33" s="94" t="s">
        <v>934</v>
      </c>
      <c r="C33" s="4" t="s">
        <v>1013</v>
      </c>
      <c r="D33" s="4" t="s">
        <v>800</v>
      </c>
      <c r="E33" s="95">
        <v>600.4</v>
      </c>
    </row>
    <row r="34" spans="1:5" s="96" customFormat="1" ht="12.75">
      <c r="A34" s="98" t="s">
        <v>804</v>
      </c>
      <c r="B34" s="94" t="s">
        <v>934</v>
      </c>
      <c r="C34" s="4" t="s">
        <v>1013</v>
      </c>
      <c r="D34" s="4" t="s">
        <v>981</v>
      </c>
      <c r="E34" s="95">
        <v>54</v>
      </c>
    </row>
    <row r="35" spans="1:5" s="96" customFormat="1" ht="38.25">
      <c r="A35" s="90" t="s">
        <v>1017</v>
      </c>
      <c r="B35" s="166" t="s">
        <v>934</v>
      </c>
      <c r="C35" s="87" t="s">
        <v>750</v>
      </c>
      <c r="D35" s="87"/>
      <c r="E35" s="88">
        <f>E36</f>
        <v>1106.7</v>
      </c>
    </row>
    <row r="36" spans="1:5" s="164" customFormat="1" ht="63.75">
      <c r="A36" s="91" t="s">
        <v>462</v>
      </c>
      <c r="B36" s="86" t="s">
        <v>934</v>
      </c>
      <c r="C36" s="87" t="s">
        <v>773</v>
      </c>
      <c r="D36" s="87"/>
      <c r="E36" s="88">
        <f>E37</f>
        <v>1106.7</v>
      </c>
    </row>
    <row r="37" spans="1:5" s="96" customFormat="1" ht="89.25">
      <c r="A37" s="100" t="s">
        <v>476</v>
      </c>
      <c r="B37" s="94" t="s">
        <v>934</v>
      </c>
      <c r="C37" s="4" t="s">
        <v>855</v>
      </c>
      <c r="D37" s="4"/>
      <c r="E37" s="95">
        <f>E38+E39</f>
        <v>1106.7</v>
      </c>
    </row>
    <row r="38" spans="1:5" s="96" customFormat="1" ht="25.5">
      <c r="A38" s="112" t="s">
        <v>937</v>
      </c>
      <c r="B38" s="94" t="s">
        <v>934</v>
      </c>
      <c r="C38" s="4" t="s">
        <v>855</v>
      </c>
      <c r="D38" s="4" t="s">
        <v>800</v>
      </c>
      <c r="E38" s="95">
        <v>922.3</v>
      </c>
    </row>
    <row r="39" spans="1:5" s="96" customFormat="1" ht="12.75">
      <c r="A39" s="98" t="s">
        <v>804</v>
      </c>
      <c r="B39" s="94" t="s">
        <v>934</v>
      </c>
      <c r="C39" s="4" t="s">
        <v>855</v>
      </c>
      <c r="D39" s="4" t="s">
        <v>981</v>
      </c>
      <c r="E39" s="95">
        <v>184.4</v>
      </c>
    </row>
    <row r="40" spans="1:5" s="169" customFormat="1" ht="38.25">
      <c r="A40" s="90" t="s">
        <v>742</v>
      </c>
      <c r="B40" s="86" t="s">
        <v>934</v>
      </c>
      <c r="C40" s="87" t="s">
        <v>751</v>
      </c>
      <c r="D40" s="87"/>
      <c r="E40" s="88">
        <f>E41</f>
        <v>3634.1</v>
      </c>
    </row>
    <row r="41" spans="1:5" s="169" customFormat="1" ht="76.5">
      <c r="A41" s="91" t="s">
        <v>421</v>
      </c>
      <c r="B41" s="86" t="s">
        <v>934</v>
      </c>
      <c r="C41" s="87" t="s">
        <v>779</v>
      </c>
      <c r="D41" s="87"/>
      <c r="E41" s="88">
        <f>E42</f>
        <v>3634.1</v>
      </c>
    </row>
    <row r="42" spans="1:5" s="92" customFormat="1" ht="76.5">
      <c r="A42" s="58" t="s">
        <v>374</v>
      </c>
      <c r="B42" s="94" t="s">
        <v>934</v>
      </c>
      <c r="C42" s="4" t="s">
        <v>1088</v>
      </c>
      <c r="D42" s="4"/>
      <c r="E42" s="95">
        <f>E43+E44+E45</f>
        <v>3634.1</v>
      </c>
    </row>
    <row r="43" spans="1:5" s="92" customFormat="1" ht="25.5">
      <c r="A43" s="58" t="s">
        <v>937</v>
      </c>
      <c r="B43" s="94" t="s">
        <v>934</v>
      </c>
      <c r="C43" s="4" t="s">
        <v>1088</v>
      </c>
      <c r="D43" s="4" t="s">
        <v>800</v>
      </c>
      <c r="E43" s="95">
        <v>3515.7</v>
      </c>
    </row>
    <row r="44" spans="1:5" s="92" customFormat="1" ht="25.5">
      <c r="A44" s="58" t="s">
        <v>941</v>
      </c>
      <c r="B44" s="94" t="s">
        <v>934</v>
      </c>
      <c r="C44" s="4" t="s">
        <v>1088</v>
      </c>
      <c r="D44" s="4" t="s">
        <v>1086</v>
      </c>
      <c r="E44" s="95">
        <v>16</v>
      </c>
    </row>
    <row r="45" spans="1:5" s="92" customFormat="1" ht="25.5">
      <c r="A45" s="58" t="s">
        <v>936</v>
      </c>
      <c r="B45" s="94" t="s">
        <v>934</v>
      </c>
      <c r="C45" s="4" t="s">
        <v>1088</v>
      </c>
      <c r="D45" s="4" t="s">
        <v>981</v>
      </c>
      <c r="E45" s="95">
        <v>102.4</v>
      </c>
    </row>
    <row r="46" spans="1:5" s="96" customFormat="1" ht="25.5">
      <c r="A46" s="90" t="s">
        <v>467</v>
      </c>
      <c r="B46" s="86" t="s">
        <v>934</v>
      </c>
      <c r="C46" s="87" t="s">
        <v>754</v>
      </c>
      <c r="D46" s="87"/>
      <c r="E46" s="88">
        <f>E47</f>
        <v>1828.9</v>
      </c>
    </row>
    <row r="47" spans="1:5" s="92" customFormat="1" ht="51">
      <c r="A47" s="91" t="s">
        <v>356</v>
      </c>
      <c r="B47" s="86" t="s">
        <v>934</v>
      </c>
      <c r="C47" s="87" t="s">
        <v>787</v>
      </c>
      <c r="D47" s="87"/>
      <c r="E47" s="88">
        <f>E51+E48</f>
        <v>1828.9</v>
      </c>
    </row>
    <row r="48" spans="1:5" s="96" customFormat="1" ht="89.25">
      <c r="A48" s="100" t="s">
        <v>357</v>
      </c>
      <c r="B48" s="94" t="s">
        <v>934</v>
      </c>
      <c r="C48" s="4" t="s">
        <v>1002</v>
      </c>
      <c r="D48" s="4"/>
      <c r="E48" s="95">
        <f>E49+E50</f>
        <v>1206.6000000000001</v>
      </c>
    </row>
    <row r="49" spans="1:5" s="96" customFormat="1" ht="25.5">
      <c r="A49" s="112" t="s">
        <v>937</v>
      </c>
      <c r="B49" s="94" t="s">
        <v>934</v>
      </c>
      <c r="C49" s="4" t="s">
        <v>1002</v>
      </c>
      <c r="D49" s="4" t="s">
        <v>800</v>
      </c>
      <c r="E49" s="95">
        <v>1156.2</v>
      </c>
    </row>
    <row r="50" spans="1:5" s="96" customFormat="1" ht="25.5">
      <c r="A50" s="112" t="s">
        <v>936</v>
      </c>
      <c r="B50" s="94" t="s">
        <v>934</v>
      </c>
      <c r="C50" s="4" t="s">
        <v>1002</v>
      </c>
      <c r="D50" s="4" t="s">
        <v>981</v>
      </c>
      <c r="E50" s="95">
        <v>50.4</v>
      </c>
    </row>
    <row r="51" spans="1:5" s="96" customFormat="1" ht="76.5">
      <c r="A51" s="100" t="s">
        <v>468</v>
      </c>
      <c r="B51" s="94" t="s">
        <v>934</v>
      </c>
      <c r="C51" s="4" t="s">
        <v>1001</v>
      </c>
      <c r="D51" s="4"/>
      <c r="E51" s="95">
        <f>E52+E53</f>
        <v>622.3000000000001</v>
      </c>
    </row>
    <row r="52" spans="1:5" s="96" customFormat="1" ht="25.5">
      <c r="A52" s="112" t="s">
        <v>937</v>
      </c>
      <c r="B52" s="94" t="s">
        <v>934</v>
      </c>
      <c r="C52" s="4" t="s">
        <v>1001</v>
      </c>
      <c r="D52" s="4" t="s">
        <v>800</v>
      </c>
      <c r="E52" s="95">
        <v>597.1</v>
      </c>
    </row>
    <row r="53" spans="1:5" s="96" customFormat="1" ht="25.5">
      <c r="A53" s="112" t="s">
        <v>936</v>
      </c>
      <c r="B53" s="94" t="s">
        <v>934</v>
      </c>
      <c r="C53" s="4" t="s">
        <v>1001</v>
      </c>
      <c r="D53" s="4" t="s">
        <v>981</v>
      </c>
      <c r="E53" s="95">
        <v>25.2</v>
      </c>
    </row>
    <row r="54" spans="1:5" ht="25.5">
      <c r="A54" s="90" t="s">
        <v>960</v>
      </c>
      <c r="B54" s="86" t="s">
        <v>934</v>
      </c>
      <c r="C54" s="113" t="s">
        <v>959</v>
      </c>
      <c r="D54" s="113"/>
      <c r="E54" s="115">
        <f>E55+E58+E67+E70</f>
        <v>55519.600000000006</v>
      </c>
    </row>
    <row r="55" spans="1:5" ht="25.5">
      <c r="A55" s="91" t="s">
        <v>953</v>
      </c>
      <c r="B55" s="86" t="s">
        <v>934</v>
      </c>
      <c r="C55" s="87" t="s">
        <v>952</v>
      </c>
      <c r="D55" s="87"/>
      <c r="E55" s="88">
        <f>E56</f>
        <v>3079</v>
      </c>
    </row>
    <row r="56" spans="1:5" ht="51">
      <c r="A56" s="102" t="s">
        <v>838</v>
      </c>
      <c r="B56" s="94" t="s">
        <v>934</v>
      </c>
      <c r="C56" s="105" t="s">
        <v>951</v>
      </c>
      <c r="D56" s="105"/>
      <c r="E56" s="107">
        <f>E57</f>
        <v>3079</v>
      </c>
    </row>
    <row r="57" spans="1:5" ht="25.5">
      <c r="A57" s="112" t="s">
        <v>937</v>
      </c>
      <c r="B57" s="94" t="s">
        <v>934</v>
      </c>
      <c r="C57" s="105" t="s">
        <v>951</v>
      </c>
      <c r="D57" s="105">
        <v>121</v>
      </c>
      <c r="E57" s="107">
        <v>3079</v>
      </c>
    </row>
    <row r="58" spans="1:5" ht="12.75">
      <c r="A58" s="91" t="s">
        <v>950</v>
      </c>
      <c r="B58" s="86" t="s">
        <v>934</v>
      </c>
      <c r="C58" s="87" t="s">
        <v>949</v>
      </c>
      <c r="D58" s="87"/>
      <c r="E58" s="88">
        <f>E59+E61+E65</f>
        <v>40589.6</v>
      </c>
    </row>
    <row r="59" spans="1:5" ht="25.5">
      <c r="A59" s="102" t="s">
        <v>839</v>
      </c>
      <c r="B59" s="94" t="s">
        <v>934</v>
      </c>
      <c r="C59" s="105" t="s">
        <v>943</v>
      </c>
      <c r="D59" s="105"/>
      <c r="E59" s="107">
        <f>E60</f>
        <v>34307.8</v>
      </c>
    </row>
    <row r="60" spans="1:5" ht="25.5">
      <c r="A60" s="112" t="s">
        <v>937</v>
      </c>
      <c r="B60" s="94" t="s">
        <v>934</v>
      </c>
      <c r="C60" s="105" t="s">
        <v>943</v>
      </c>
      <c r="D60" s="105">
        <v>121</v>
      </c>
      <c r="E60" s="107">
        <f>34969-661.2</f>
        <v>34307.8</v>
      </c>
    </row>
    <row r="61" spans="1:5" ht="25.5">
      <c r="A61" s="112" t="s">
        <v>840</v>
      </c>
      <c r="B61" s="94" t="s">
        <v>934</v>
      </c>
      <c r="C61" s="105" t="s">
        <v>940</v>
      </c>
      <c r="D61" s="105"/>
      <c r="E61" s="107">
        <f>E62+E63+E64</f>
        <v>5736.2</v>
      </c>
    </row>
    <row r="62" spans="1:5" ht="25.5">
      <c r="A62" s="112" t="s">
        <v>941</v>
      </c>
      <c r="B62" s="94" t="s">
        <v>934</v>
      </c>
      <c r="C62" s="105" t="s">
        <v>940</v>
      </c>
      <c r="D62" s="105">
        <v>122</v>
      </c>
      <c r="E62" s="107">
        <f>140+128</f>
        <v>268</v>
      </c>
    </row>
    <row r="63" spans="1:5" ht="25.5">
      <c r="A63" s="112" t="s">
        <v>936</v>
      </c>
      <c r="B63" s="94" t="s">
        <v>934</v>
      </c>
      <c r="C63" s="105" t="s">
        <v>940</v>
      </c>
      <c r="D63" s="105">
        <v>244</v>
      </c>
      <c r="E63" s="107">
        <f>5095-200+533.2</f>
        <v>5428.2</v>
      </c>
    </row>
    <row r="64" spans="1:5" ht="12.75">
      <c r="A64" s="112" t="s">
        <v>982</v>
      </c>
      <c r="B64" s="94" t="s">
        <v>934</v>
      </c>
      <c r="C64" s="105" t="s">
        <v>940</v>
      </c>
      <c r="D64" s="105">
        <v>852</v>
      </c>
      <c r="E64" s="107">
        <v>40</v>
      </c>
    </row>
    <row r="65" spans="1:5" ht="38.25">
      <c r="A65" s="102" t="s">
        <v>646</v>
      </c>
      <c r="B65" s="94" t="s">
        <v>934</v>
      </c>
      <c r="C65" s="105" t="s">
        <v>630</v>
      </c>
      <c r="D65" s="105"/>
      <c r="E65" s="107">
        <f>E66</f>
        <v>545.6</v>
      </c>
    </row>
    <row r="66" spans="1:5" ht="25.5">
      <c r="A66" s="112" t="s">
        <v>937</v>
      </c>
      <c r="B66" s="94" t="s">
        <v>934</v>
      </c>
      <c r="C66" s="105" t="s">
        <v>630</v>
      </c>
      <c r="D66" s="105">
        <v>121</v>
      </c>
      <c r="E66" s="107">
        <v>545.6</v>
      </c>
    </row>
    <row r="67" spans="1:5" ht="51">
      <c r="A67" s="91" t="s">
        <v>844</v>
      </c>
      <c r="B67" s="86" t="s">
        <v>934</v>
      </c>
      <c r="C67" s="87" t="s">
        <v>797</v>
      </c>
      <c r="D67" s="87"/>
      <c r="E67" s="88">
        <f>E68</f>
        <v>248.8</v>
      </c>
    </row>
    <row r="68" spans="1:5" ht="25.5">
      <c r="A68" s="97" t="s">
        <v>796</v>
      </c>
      <c r="B68" s="94" t="s">
        <v>934</v>
      </c>
      <c r="C68" s="105" t="s">
        <v>1051</v>
      </c>
      <c r="D68" s="105"/>
      <c r="E68" s="107">
        <f>E69</f>
        <v>248.8</v>
      </c>
    </row>
    <row r="69" spans="1:5" ht="25.5">
      <c r="A69" s="112" t="s">
        <v>937</v>
      </c>
      <c r="B69" s="94" t="s">
        <v>934</v>
      </c>
      <c r="C69" s="105" t="s">
        <v>1051</v>
      </c>
      <c r="D69" s="105">
        <v>121</v>
      </c>
      <c r="E69" s="107">
        <v>248.8</v>
      </c>
    </row>
    <row r="70" spans="1:5" ht="51">
      <c r="A70" s="91" t="s">
        <v>252</v>
      </c>
      <c r="B70" s="86" t="s">
        <v>934</v>
      </c>
      <c r="C70" s="87" t="s">
        <v>798</v>
      </c>
      <c r="D70" s="87"/>
      <c r="E70" s="88">
        <f>E71</f>
        <v>11602.2</v>
      </c>
    </row>
    <row r="71" spans="1:5" ht="25.5">
      <c r="A71" s="116" t="s">
        <v>640</v>
      </c>
      <c r="B71" s="94" t="s">
        <v>934</v>
      </c>
      <c r="C71" s="117" t="s">
        <v>639</v>
      </c>
      <c r="D71" s="118"/>
      <c r="E71" s="154">
        <f>E72+E73+E74</f>
        <v>11602.2</v>
      </c>
    </row>
    <row r="72" spans="1:5" ht="25.5">
      <c r="A72" s="112" t="s">
        <v>937</v>
      </c>
      <c r="B72" s="94" t="s">
        <v>934</v>
      </c>
      <c r="C72" s="117" t="s">
        <v>639</v>
      </c>
      <c r="D72" s="118">
        <v>121</v>
      </c>
      <c r="E72" s="154">
        <f>10941+661.2</f>
        <v>11602.2</v>
      </c>
    </row>
    <row r="73" spans="1:5" ht="25.5">
      <c r="A73" s="112" t="s">
        <v>941</v>
      </c>
      <c r="B73" s="94" t="s">
        <v>934</v>
      </c>
      <c r="C73" s="117" t="s">
        <v>639</v>
      </c>
      <c r="D73" s="118">
        <v>122</v>
      </c>
      <c r="E73" s="154"/>
    </row>
    <row r="74" spans="1:5" ht="25.5">
      <c r="A74" s="112" t="s">
        <v>936</v>
      </c>
      <c r="B74" s="94" t="s">
        <v>934</v>
      </c>
      <c r="C74" s="117" t="s">
        <v>639</v>
      </c>
      <c r="D74" s="118">
        <v>244</v>
      </c>
      <c r="E74" s="154"/>
    </row>
    <row r="75" spans="1:5" s="231" customFormat="1" ht="42.75">
      <c r="A75" s="217" t="s">
        <v>946</v>
      </c>
      <c r="B75" s="211" t="s">
        <v>945</v>
      </c>
      <c r="C75" s="233"/>
      <c r="D75" s="233"/>
      <c r="E75" s="209">
        <f>E76</f>
        <v>23021.100000000002</v>
      </c>
    </row>
    <row r="76" spans="1:5" s="164" customFormat="1" ht="25.5">
      <c r="A76" s="90" t="s">
        <v>960</v>
      </c>
      <c r="B76" s="166" t="s">
        <v>945</v>
      </c>
      <c r="C76" s="113" t="s">
        <v>959</v>
      </c>
      <c r="D76" s="113"/>
      <c r="E76" s="115">
        <f>E77+E89+E94+E97</f>
        <v>23021.100000000002</v>
      </c>
    </row>
    <row r="77" spans="1:5" s="164" customFormat="1" ht="12.75">
      <c r="A77" s="91" t="s">
        <v>950</v>
      </c>
      <c r="B77" s="166" t="s">
        <v>945</v>
      </c>
      <c r="C77" s="87" t="s">
        <v>949</v>
      </c>
      <c r="D77" s="87"/>
      <c r="E77" s="88">
        <f>E78+E80+E84+E86</f>
        <v>17002</v>
      </c>
    </row>
    <row r="78" spans="1:5" s="96" customFormat="1" ht="25.5">
      <c r="A78" s="102" t="s">
        <v>839</v>
      </c>
      <c r="B78" s="167" t="s">
        <v>945</v>
      </c>
      <c r="C78" s="105" t="s">
        <v>943</v>
      </c>
      <c r="D78" s="105"/>
      <c r="E78" s="107">
        <f>E79</f>
        <v>14526.4</v>
      </c>
    </row>
    <row r="79" spans="1:5" s="96" customFormat="1" ht="25.5">
      <c r="A79" s="112" t="s">
        <v>937</v>
      </c>
      <c r="B79" s="167" t="s">
        <v>945</v>
      </c>
      <c r="C79" s="105" t="s">
        <v>943</v>
      </c>
      <c r="D79" s="105">
        <v>121</v>
      </c>
      <c r="E79" s="107">
        <f>13307.4+1800-581</f>
        <v>14526.4</v>
      </c>
    </row>
    <row r="80" spans="1:5" s="96" customFormat="1" ht="25.5">
      <c r="A80" s="112" t="s">
        <v>840</v>
      </c>
      <c r="B80" s="167" t="s">
        <v>945</v>
      </c>
      <c r="C80" s="105" t="s">
        <v>940</v>
      </c>
      <c r="D80" s="105"/>
      <c r="E80" s="107">
        <f>E81+E82+E83</f>
        <v>1696</v>
      </c>
    </row>
    <row r="81" spans="1:5" s="163" customFormat="1" ht="25.5">
      <c r="A81" s="112" t="s">
        <v>941</v>
      </c>
      <c r="B81" s="167" t="s">
        <v>945</v>
      </c>
      <c r="C81" s="105" t="s">
        <v>940</v>
      </c>
      <c r="D81" s="105">
        <v>122</v>
      </c>
      <c r="E81" s="107">
        <v>57</v>
      </c>
    </row>
    <row r="82" spans="1:5" s="96" customFormat="1" ht="25.5">
      <c r="A82" s="112" t="s">
        <v>936</v>
      </c>
      <c r="B82" s="167" t="s">
        <v>945</v>
      </c>
      <c r="C82" s="105" t="s">
        <v>940</v>
      </c>
      <c r="D82" s="105">
        <v>244</v>
      </c>
      <c r="E82" s="107">
        <f>524+483+581</f>
        <v>1588</v>
      </c>
    </row>
    <row r="83" spans="1:5" s="96" customFormat="1" ht="12.75">
      <c r="A83" s="112" t="s">
        <v>982</v>
      </c>
      <c r="B83" s="167" t="s">
        <v>945</v>
      </c>
      <c r="C83" s="105" t="s">
        <v>940</v>
      </c>
      <c r="D83" s="105">
        <v>852</v>
      </c>
      <c r="E83" s="107">
        <v>51</v>
      </c>
    </row>
    <row r="84" spans="1:5" s="163" customFormat="1" ht="63.75">
      <c r="A84" s="102" t="s">
        <v>647</v>
      </c>
      <c r="B84" s="167" t="s">
        <v>945</v>
      </c>
      <c r="C84" s="105" t="s">
        <v>631</v>
      </c>
      <c r="D84" s="105"/>
      <c r="E84" s="107">
        <f>E85</f>
        <v>25</v>
      </c>
    </row>
    <row r="85" spans="1:5" s="96" customFormat="1" ht="25.5">
      <c r="A85" s="112" t="s">
        <v>937</v>
      </c>
      <c r="B85" s="167" t="s">
        <v>945</v>
      </c>
      <c r="C85" s="105" t="s">
        <v>631</v>
      </c>
      <c r="D85" s="105">
        <v>121</v>
      </c>
      <c r="E85" s="107">
        <v>25</v>
      </c>
    </row>
    <row r="86" spans="1:5" s="96" customFormat="1" ht="51">
      <c r="A86" s="102" t="s">
        <v>648</v>
      </c>
      <c r="B86" s="167" t="s">
        <v>945</v>
      </c>
      <c r="C86" s="105" t="s">
        <v>632</v>
      </c>
      <c r="D86" s="105"/>
      <c r="E86" s="107">
        <f>E87+E88</f>
        <v>754.6</v>
      </c>
    </row>
    <row r="87" spans="1:5" s="164" customFormat="1" ht="25.5">
      <c r="A87" s="112" t="s">
        <v>937</v>
      </c>
      <c r="B87" s="167" t="s">
        <v>945</v>
      </c>
      <c r="C87" s="105" t="s">
        <v>632</v>
      </c>
      <c r="D87" s="105">
        <v>121</v>
      </c>
      <c r="E87" s="107">
        <v>719.2</v>
      </c>
    </row>
    <row r="88" spans="1:5" s="164" customFormat="1" ht="25.5">
      <c r="A88" s="112" t="s">
        <v>936</v>
      </c>
      <c r="B88" s="167" t="s">
        <v>945</v>
      </c>
      <c r="C88" s="105" t="s">
        <v>632</v>
      </c>
      <c r="D88" s="105">
        <v>244</v>
      </c>
      <c r="E88" s="107">
        <v>35.4</v>
      </c>
    </row>
    <row r="89" spans="1:5" ht="25.5">
      <c r="A89" s="91" t="s">
        <v>841</v>
      </c>
      <c r="B89" s="114" t="s">
        <v>945</v>
      </c>
      <c r="C89" s="87" t="s">
        <v>933</v>
      </c>
      <c r="D89" s="87"/>
      <c r="E89" s="88">
        <f>E90+E92</f>
        <v>1464.2</v>
      </c>
    </row>
    <row r="90" spans="1:5" ht="38.25">
      <c r="A90" s="102" t="s">
        <v>842</v>
      </c>
      <c r="B90" s="106" t="s">
        <v>945</v>
      </c>
      <c r="C90" s="105" t="s">
        <v>972</v>
      </c>
      <c r="D90" s="105"/>
      <c r="E90" s="107">
        <f>E91</f>
        <v>1444.2</v>
      </c>
    </row>
    <row r="91" spans="1:5" ht="25.5">
      <c r="A91" s="112" t="s">
        <v>937</v>
      </c>
      <c r="B91" s="106" t="s">
        <v>945</v>
      </c>
      <c r="C91" s="105" t="s">
        <v>972</v>
      </c>
      <c r="D91" s="105">
        <v>121</v>
      </c>
      <c r="E91" s="107">
        <v>1444.2</v>
      </c>
    </row>
    <row r="92" spans="1:5" ht="38.25">
      <c r="A92" s="112" t="s">
        <v>843</v>
      </c>
      <c r="B92" s="106" t="s">
        <v>945</v>
      </c>
      <c r="C92" s="105" t="s">
        <v>973</v>
      </c>
      <c r="D92" s="105"/>
      <c r="E92" s="107">
        <f>E93</f>
        <v>20</v>
      </c>
    </row>
    <row r="93" spans="1:5" ht="25.5">
      <c r="A93" s="112" t="s">
        <v>941</v>
      </c>
      <c r="B93" s="106" t="s">
        <v>945</v>
      </c>
      <c r="C93" s="105" t="s">
        <v>973</v>
      </c>
      <c r="D93" s="105">
        <v>122</v>
      </c>
      <c r="E93" s="107">
        <v>20</v>
      </c>
    </row>
    <row r="94" spans="1:5" s="164" customFormat="1" ht="51">
      <c r="A94" s="91" t="s">
        <v>844</v>
      </c>
      <c r="B94" s="166" t="s">
        <v>945</v>
      </c>
      <c r="C94" s="87" t="s">
        <v>797</v>
      </c>
      <c r="D94" s="87"/>
      <c r="E94" s="88">
        <f>E95</f>
        <v>1741.9</v>
      </c>
    </row>
    <row r="95" spans="1:5" ht="25.5">
      <c r="A95" s="97" t="s">
        <v>795</v>
      </c>
      <c r="B95" s="167" t="s">
        <v>945</v>
      </c>
      <c r="C95" s="105" t="s">
        <v>1050</v>
      </c>
      <c r="D95" s="105"/>
      <c r="E95" s="107">
        <f>E96</f>
        <v>1741.9</v>
      </c>
    </row>
    <row r="96" spans="1:5" ht="25.5">
      <c r="A96" s="112" t="s">
        <v>937</v>
      </c>
      <c r="B96" s="167" t="s">
        <v>945</v>
      </c>
      <c r="C96" s="105" t="s">
        <v>1050</v>
      </c>
      <c r="D96" s="105">
        <v>121</v>
      </c>
      <c r="E96" s="107">
        <v>1741.9</v>
      </c>
    </row>
    <row r="97" spans="1:5" ht="51">
      <c r="A97" s="91" t="s">
        <v>252</v>
      </c>
      <c r="B97" s="114" t="s">
        <v>945</v>
      </c>
      <c r="C97" s="87" t="s">
        <v>798</v>
      </c>
      <c r="D97" s="87"/>
      <c r="E97" s="88">
        <f>E101+E98</f>
        <v>2813</v>
      </c>
    </row>
    <row r="98" spans="1:5" ht="25.5">
      <c r="A98" s="112" t="s">
        <v>390</v>
      </c>
      <c r="B98" s="167" t="s">
        <v>945</v>
      </c>
      <c r="C98" s="117" t="s">
        <v>641</v>
      </c>
      <c r="D98" s="118"/>
      <c r="E98" s="154">
        <f>E99+E100</f>
        <v>2763</v>
      </c>
    </row>
    <row r="99" spans="1:5" s="96" customFormat="1" ht="25.5">
      <c r="A99" s="112" t="s">
        <v>937</v>
      </c>
      <c r="B99" s="167" t="s">
        <v>945</v>
      </c>
      <c r="C99" s="117" t="s">
        <v>641</v>
      </c>
      <c r="D99" s="118">
        <v>121</v>
      </c>
      <c r="E99" s="154">
        <f>2182+581</f>
        <v>2763</v>
      </c>
    </row>
    <row r="100" spans="1:5" s="92" customFormat="1" ht="25.5">
      <c r="A100" s="112" t="s">
        <v>936</v>
      </c>
      <c r="B100" s="167" t="s">
        <v>945</v>
      </c>
      <c r="C100" s="117" t="s">
        <v>641</v>
      </c>
      <c r="D100" s="118">
        <v>244</v>
      </c>
      <c r="E100" s="154"/>
    </row>
    <row r="101" spans="1:5" ht="25.5">
      <c r="A101" s="116" t="s">
        <v>643</v>
      </c>
      <c r="B101" s="106" t="s">
        <v>945</v>
      </c>
      <c r="C101" s="117" t="s">
        <v>642</v>
      </c>
      <c r="D101" s="118"/>
      <c r="E101" s="95">
        <f>E102</f>
        <v>50</v>
      </c>
    </row>
    <row r="102" spans="1:5" s="152" customFormat="1" ht="25.5">
      <c r="A102" s="112" t="s">
        <v>936</v>
      </c>
      <c r="B102" s="106" t="s">
        <v>945</v>
      </c>
      <c r="C102" s="117" t="s">
        <v>642</v>
      </c>
      <c r="D102" s="118">
        <v>244</v>
      </c>
      <c r="E102" s="95">
        <v>50</v>
      </c>
    </row>
    <row r="103" spans="1:5" s="231" customFormat="1" ht="15">
      <c r="A103" s="234" t="s">
        <v>679</v>
      </c>
      <c r="B103" s="208" t="s">
        <v>1056</v>
      </c>
      <c r="C103" s="218"/>
      <c r="D103" s="222"/>
      <c r="E103" s="235">
        <f>E104</f>
        <v>23715.1</v>
      </c>
    </row>
    <row r="104" spans="1:5" s="92" customFormat="1" ht="12.75">
      <c r="A104" s="90" t="s">
        <v>664</v>
      </c>
      <c r="B104" s="86" t="s">
        <v>1056</v>
      </c>
      <c r="C104" s="159" t="s">
        <v>745</v>
      </c>
      <c r="D104" s="159"/>
      <c r="E104" s="88">
        <f>E105</f>
        <v>23715.1</v>
      </c>
    </row>
    <row r="105" spans="1:5" s="92" customFormat="1" ht="12.75">
      <c r="A105" s="91" t="s">
        <v>1058</v>
      </c>
      <c r="B105" s="86" t="s">
        <v>1056</v>
      </c>
      <c r="C105" s="160" t="s">
        <v>1053</v>
      </c>
      <c r="D105" s="160"/>
      <c r="E105" s="88">
        <f>E106+E108</f>
        <v>23715.1</v>
      </c>
    </row>
    <row r="106" spans="1:5" s="96" customFormat="1" ht="25.5">
      <c r="A106" s="102" t="s">
        <v>678</v>
      </c>
      <c r="B106" s="94" t="s">
        <v>1056</v>
      </c>
      <c r="C106" s="105" t="s">
        <v>1055</v>
      </c>
      <c r="D106" s="105"/>
      <c r="E106" s="107">
        <f>E107</f>
        <v>22994.1</v>
      </c>
    </row>
    <row r="107" spans="1:5" s="96" customFormat="1" ht="12.75">
      <c r="A107" s="102" t="s">
        <v>668</v>
      </c>
      <c r="B107" s="94" t="s">
        <v>1056</v>
      </c>
      <c r="C107" s="105" t="s">
        <v>1055</v>
      </c>
      <c r="D107" s="105">
        <v>870</v>
      </c>
      <c r="E107" s="107">
        <f>30000-3505.9-3500</f>
        <v>22994.1</v>
      </c>
    </row>
    <row r="108" spans="1:5" ht="25.5">
      <c r="A108" s="116" t="s">
        <v>457</v>
      </c>
      <c r="B108" s="94" t="s">
        <v>1056</v>
      </c>
      <c r="C108" s="117" t="s">
        <v>650</v>
      </c>
      <c r="D108" s="118"/>
      <c r="E108" s="154">
        <f>E109</f>
        <v>721</v>
      </c>
    </row>
    <row r="109" spans="1:5" ht="12.75">
      <c r="A109" s="102" t="s">
        <v>668</v>
      </c>
      <c r="B109" s="94" t="s">
        <v>1056</v>
      </c>
      <c r="C109" s="117" t="s">
        <v>650</v>
      </c>
      <c r="D109" s="118">
        <v>870</v>
      </c>
      <c r="E109" s="154">
        <v>721</v>
      </c>
    </row>
    <row r="110" spans="1:5" s="210" customFormat="1" ht="15">
      <c r="A110" s="206" t="s">
        <v>944</v>
      </c>
      <c r="B110" s="208" t="s">
        <v>942</v>
      </c>
      <c r="C110" s="207"/>
      <c r="D110" s="207"/>
      <c r="E110" s="209">
        <f>E111+E115+E121+E138+E148+E179</f>
        <v>72628.4</v>
      </c>
    </row>
    <row r="111" spans="1:5" s="164" customFormat="1" ht="38.25">
      <c r="A111" s="90" t="s">
        <v>743</v>
      </c>
      <c r="B111" s="166" t="s">
        <v>942</v>
      </c>
      <c r="C111" s="87" t="s">
        <v>752</v>
      </c>
      <c r="D111" s="87"/>
      <c r="E111" s="88">
        <f>E112</f>
        <v>280</v>
      </c>
    </row>
    <row r="112" spans="1:5" s="92" customFormat="1" ht="51">
      <c r="A112" s="91" t="s">
        <v>358</v>
      </c>
      <c r="B112" s="166" t="s">
        <v>942</v>
      </c>
      <c r="C112" s="87" t="s">
        <v>784</v>
      </c>
      <c r="D112" s="87"/>
      <c r="E112" s="88">
        <f>E113</f>
        <v>280</v>
      </c>
    </row>
    <row r="113" spans="1:5" s="96" customFormat="1" ht="63.75">
      <c r="A113" s="116" t="s">
        <v>1266</v>
      </c>
      <c r="B113" s="167" t="s">
        <v>942</v>
      </c>
      <c r="C113" s="4" t="s">
        <v>1122</v>
      </c>
      <c r="D113" s="4"/>
      <c r="E113" s="95">
        <f>E114</f>
        <v>280</v>
      </c>
    </row>
    <row r="114" spans="1:5" s="96" customFormat="1" ht="25.5">
      <c r="A114" s="58" t="s">
        <v>936</v>
      </c>
      <c r="B114" s="167" t="s">
        <v>942</v>
      </c>
      <c r="C114" s="4" t="s">
        <v>1122</v>
      </c>
      <c r="D114" s="4" t="s">
        <v>981</v>
      </c>
      <c r="E114" s="95">
        <v>280</v>
      </c>
    </row>
    <row r="115" spans="1:5" s="92" customFormat="1" ht="51">
      <c r="A115" s="90" t="s">
        <v>744</v>
      </c>
      <c r="B115" s="86" t="s">
        <v>942</v>
      </c>
      <c r="C115" s="87" t="s">
        <v>753</v>
      </c>
      <c r="D115" s="87"/>
      <c r="E115" s="88">
        <f>E116</f>
        <v>854.9</v>
      </c>
    </row>
    <row r="116" spans="1:5" s="92" customFormat="1" ht="76.5">
      <c r="A116" s="91" t="s">
        <v>245</v>
      </c>
      <c r="B116" s="86" t="s">
        <v>942</v>
      </c>
      <c r="C116" s="87" t="s">
        <v>786</v>
      </c>
      <c r="D116" s="87"/>
      <c r="E116" s="88">
        <f>E119+E117</f>
        <v>854.9</v>
      </c>
    </row>
    <row r="117" spans="1:5" s="96" customFormat="1" ht="102">
      <c r="A117" s="100" t="s">
        <v>243</v>
      </c>
      <c r="B117" s="167" t="s">
        <v>942</v>
      </c>
      <c r="C117" s="4" t="s">
        <v>999</v>
      </c>
      <c r="D117" s="4"/>
      <c r="E117" s="95">
        <f>E118</f>
        <v>210</v>
      </c>
    </row>
    <row r="118" spans="1:5" s="96" customFormat="1" ht="25.5">
      <c r="A118" s="58" t="s">
        <v>936</v>
      </c>
      <c r="B118" s="167" t="s">
        <v>942</v>
      </c>
      <c r="C118" s="4" t="s">
        <v>999</v>
      </c>
      <c r="D118" s="4" t="s">
        <v>981</v>
      </c>
      <c r="E118" s="95">
        <f>180+30</f>
        <v>210</v>
      </c>
    </row>
    <row r="119" spans="1:5" s="96" customFormat="1" ht="89.25">
      <c r="A119" s="100" t="s">
        <v>244</v>
      </c>
      <c r="B119" s="94" t="s">
        <v>942</v>
      </c>
      <c r="C119" s="4" t="s">
        <v>1000</v>
      </c>
      <c r="D119" s="4"/>
      <c r="E119" s="95">
        <f>E120</f>
        <v>644.9</v>
      </c>
    </row>
    <row r="120" spans="1:5" s="96" customFormat="1" ht="25.5">
      <c r="A120" s="58" t="s">
        <v>936</v>
      </c>
      <c r="B120" s="94" t="s">
        <v>942</v>
      </c>
      <c r="C120" s="4" t="s">
        <v>1000</v>
      </c>
      <c r="D120" s="4" t="s">
        <v>981</v>
      </c>
      <c r="E120" s="95">
        <f>169.2+300+92.7+43+40</f>
        <v>644.9</v>
      </c>
    </row>
    <row r="121" spans="1:5" s="96" customFormat="1" ht="38.25">
      <c r="A121" s="90" t="s">
        <v>359</v>
      </c>
      <c r="B121" s="166" t="s">
        <v>942</v>
      </c>
      <c r="C121" s="87" t="s">
        <v>755</v>
      </c>
      <c r="D121" s="87"/>
      <c r="E121" s="88">
        <f>E122+E127</f>
        <v>2202</v>
      </c>
    </row>
    <row r="122" spans="1:5" s="92" customFormat="1" ht="51">
      <c r="A122" s="91" t="s">
        <v>360</v>
      </c>
      <c r="B122" s="166" t="s">
        <v>942</v>
      </c>
      <c r="C122" s="87" t="s">
        <v>789</v>
      </c>
      <c r="D122" s="87"/>
      <c r="E122" s="88">
        <f>E123+E125</f>
        <v>127</v>
      </c>
    </row>
    <row r="123" spans="1:5" s="96" customFormat="1" ht="63.75">
      <c r="A123" s="100" t="s">
        <v>362</v>
      </c>
      <c r="B123" s="167" t="s">
        <v>942</v>
      </c>
      <c r="C123" s="4" t="s">
        <v>1023</v>
      </c>
      <c r="D123" s="4"/>
      <c r="E123" s="95">
        <f>E124</f>
        <v>5</v>
      </c>
    </row>
    <row r="124" spans="1:5" s="96" customFormat="1" ht="25.5">
      <c r="A124" s="112" t="s">
        <v>936</v>
      </c>
      <c r="B124" s="167" t="s">
        <v>942</v>
      </c>
      <c r="C124" s="4" t="s">
        <v>1023</v>
      </c>
      <c r="D124" s="4" t="s">
        <v>981</v>
      </c>
      <c r="E124" s="95">
        <v>5</v>
      </c>
    </row>
    <row r="125" spans="1:5" s="96" customFormat="1" ht="63.75">
      <c r="A125" s="112" t="s">
        <v>8</v>
      </c>
      <c r="B125" s="167" t="s">
        <v>942</v>
      </c>
      <c r="C125" s="4" t="s">
        <v>9</v>
      </c>
      <c r="D125" s="4"/>
      <c r="E125" s="95">
        <f>E126</f>
        <v>122</v>
      </c>
    </row>
    <row r="126" spans="1:5" s="96" customFormat="1" ht="25.5">
      <c r="A126" s="112" t="s">
        <v>936</v>
      </c>
      <c r="B126" s="167" t="s">
        <v>942</v>
      </c>
      <c r="C126" s="4" t="s">
        <v>9</v>
      </c>
      <c r="D126" s="4" t="s">
        <v>981</v>
      </c>
      <c r="E126" s="95">
        <v>122</v>
      </c>
    </row>
    <row r="127" spans="1:5" s="96" customFormat="1" ht="38.25">
      <c r="A127" s="91" t="s">
        <v>361</v>
      </c>
      <c r="B127" s="166" t="s">
        <v>942</v>
      </c>
      <c r="C127" s="87" t="s">
        <v>790</v>
      </c>
      <c r="D127" s="87"/>
      <c r="E127" s="88">
        <f>E128+E130+E132+E134+E136</f>
        <v>2075</v>
      </c>
    </row>
    <row r="128" spans="1:5" s="96" customFormat="1" ht="89.25">
      <c r="A128" s="100" t="s">
        <v>389</v>
      </c>
      <c r="B128" s="167" t="s">
        <v>942</v>
      </c>
      <c r="C128" s="4" t="s">
        <v>1024</v>
      </c>
      <c r="D128" s="4"/>
      <c r="E128" s="95">
        <f>E129</f>
        <v>920</v>
      </c>
    </row>
    <row r="129" spans="1:5" s="96" customFormat="1" ht="25.5">
      <c r="A129" s="112" t="s">
        <v>936</v>
      </c>
      <c r="B129" s="167" t="s">
        <v>942</v>
      </c>
      <c r="C129" s="4" t="s">
        <v>1024</v>
      </c>
      <c r="D129" s="4" t="s">
        <v>981</v>
      </c>
      <c r="E129" s="95">
        <v>920</v>
      </c>
    </row>
    <row r="130" spans="1:5" s="96" customFormat="1" ht="63.75">
      <c r="A130" s="100" t="s">
        <v>432</v>
      </c>
      <c r="B130" s="167" t="s">
        <v>942</v>
      </c>
      <c r="C130" s="4" t="s">
        <v>1025</v>
      </c>
      <c r="D130" s="4"/>
      <c r="E130" s="95">
        <f>E131</f>
        <v>100</v>
      </c>
    </row>
    <row r="131" spans="1:5" s="96" customFormat="1" ht="25.5">
      <c r="A131" s="112" t="s">
        <v>936</v>
      </c>
      <c r="B131" s="167" t="s">
        <v>942</v>
      </c>
      <c r="C131" s="4" t="s">
        <v>1025</v>
      </c>
      <c r="D131" s="4" t="s">
        <v>981</v>
      </c>
      <c r="E131" s="95">
        <v>100</v>
      </c>
    </row>
    <row r="132" spans="1:5" s="96" customFormat="1" ht="63.75">
      <c r="A132" s="100" t="s">
        <v>433</v>
      </c>
      <c r="B132" s="167" t="s">
        <v>942</v>
      </c>
      <c r="C132" s="4" t="s">
        <v>1032</v>
      </c>
      <c r="D132" s="4"/>
      <c r="E132" s="95">
        <f>E133</f>
        <v>250</v>
      </c>
    </row>
    <row r="133" spans="1:5" s="96" customFormat="1" ht="25.5">
      <c r="A133" s="112" t="s">
        <v>936</v>
      </c>
      <c r="B133" s="167" t="s">
        <v>942</v>
      </c>
      <c r="C133" s="4" t="s">
        <v>1032</v>
      </c>
      <c r="D133" s="4" t="s">
        <v>981</v>
      </c>
      <c r="E133" s="95">
        <v>250</v>
      </c>
    </row>
    <row r="134" spans="1:5" s="96" customFormat="1" ht="63.75">
      <c r="A134" s="100" t="s">
        <v>1267</v>
      </c>
      <c r="B134" s="167" t="s">
        <v>942</v>
      </c>
      <c r="C134" s="4" t="s">
        <v>1033</v>
      </c>
      <c r="D134" s="4"/>
      <c r="E134" s="95">
        <f>E135</f>
        <v>5</v>
      </c>
    </row>
    <row r="135" spans="1:5" s="96" customFormat="1" ht="25.5">
      <c r="A135" s="112" t="s">
        <v>936</v>
      </c>
      <c r="B135" s="167" t="s">
        <v>942</v>
      </c>
      <c r="C135" s="4" t="s">
        <v>1033</v>
      </c>
      <c r="D135" s="4" t="s">
        <v>981</v>
      </c>
      <c r="E135" s="95">
        <v>5</v>
      </c>
    </row>
    <row r="136" spans="1:5" s="96" customFormat="1" ht="63.75">
      <c r="A136" s="100" t="s">
        <v>434</v>
      </c>
      <c r="B136" s="167" t="s">
        <v>942</v>
      </c>
      <c r="C136" s="4" t="s">
        <v>1034</v>
      </c>
      <c r="D136" s="4"/>
      <c r="E136" s="95">
        <f>E137</f>
        <v>800</v>
      </c>
    </row>
    <row r="137" spans="1:5" s="96" customFormat="1" ht="25.5">
      <c r="A137" s="112" t="s">
        <v>936</v>
      </c>
      <c r="B137" s="167" t="s">
        <v>942</v>
      </c>
      <c r="C137" s="4" t="s">
        <v>1034</v>
      </c>
      <c r="D137" s="4" t="s">
        <v>981</v>
      </c>
      <c r="E137" s="95">
        <v>800</v>
      </c>
    </row>
    <row r="138" spans="1:5" ht="25.5">
      <c r="A138" s="90" t="s">
        <v>960</v>
      </c>
      <c r="B138" s="86" t="s">
        <v>942</v>
      </c>
      <c r="C138" s="113" t="s">
        <v>959</v>
      </c>
      <c r="D138" s="113"/>
      <c r="E138" s="115">
        <f>E139+E144</f>
        <v>7748</v>
      </c>
    </row>
    <row r="139" spans="1:5" ht="12.75">
      <c r="A139" s="91" t="s">
        <v>950</v>
      </c>
      <c r="B139" s="86" t="s">
        <v>942</v>
      </c>
      <c r="C139" s="87" t="s">
        <v>949</v>
      </c>
      <c r="D139" s="87"/>
      <c r="E139" s="88">
        <f>E140+E142</f>
        <v>5057</v>
      </c>
    </row>
    <row r="140" spans="1:5" ht="25.5">
      <c r="A140" s="102" t="s">
        <v>839</v>
      </c>
      <c r="B140" s="94" t="s">
        <v>942</v>
      </c>
      <c r="C140" s="105" t="s">
        <v>943</v>
      </c>
      <c r="D140" s="105"/>
      <c r="E140" s="107">
        <f>E141</f>
        <v>4576.3</v>
      </c>
    </row>
    <row r="141" spans="1:5" ht="25.5">
      <c r="A141" s="112" t="s">
        <v>937</v>
      </c>
      <c r="B141" s="94" t="s">
        <v>942</v>
      </c>
      <c r="C141" s="105" t="s">
        <v>943</v>
      </c>
      <c r="D141" s="105">
        <v>121</v>
      </c>
      <c r="E141" s="107">
        <f>4870-293.7</f>
        <v>4576.3</v>
      </c>
    </row>
    <row r="142" spans="1:5" ht="25.5">
      <c r="A142" s="112" t="s">
        <v>840</v>
      </c>
      <c r="B142" s="94" t="s">
        <v>942</v>
      </c>
      <c r="C142" s="105" t="s">
        <v>940</v>
      </c>
      <c r="D142" s="105"/>
      <c r="E142" s="107">
        <f>E143</f>
        <v>480.7</v>
      </c>
    </row>
    <row r="143" spans="1:5" s="84" customFormat="1" ht="25.5">
      <c r="A143" s="112" t="s">
        <v>936</v>
      </c>
      <c r="B143" s="94" t="s">
        <v>942</v>
      </c>
      <c r="C143" s="105" t="s">
        <v>940</v>
      </c>
      <c r="D143" s="105">
        <v>244</v>
      </c>
      <c r="E143" s="107">
        <f>187+293.7</f>
        <v>480.7</v>
      </c>
    </row>
    <row r="144" spans="1:5" s="84" customFormat="1" ht="51">
      <c r="A144" s="91" t="s">
        <v>252</v>
      </c>
      <c r="B144" s="86" t="s">
        <v>942</v>
      </c>
      <c r="C144" s="87" t="s">
        <v>798</v>
      </c>
      <c r="D144" s="87"/>
      <c r="E144" s="88">
        <f>E145</f>
        <v>2691</v>
      </c>
    </row>
    <row r="145" spans="1:5" s="84" customFormat="1" ht="25.5">
      <c r="A145" s="116" t="s">
        <v>640</v>
      </c>
      <c r="B145" s="94" t="s">
        <v>942</v>
      </c>
      <c r="C145" s="117" t="s">
        <v>639</v>
      </c>
      <c r="D145" s="118"/>
      <c r="E145" s="107">
        <f>E146+E147</f>
        <v>2691</v>
      </c>
    </row>
    <row r="146" spans="1:5" ht="25.5">
      <c r="A146" s="112" t="s">
        <v>937</v>
      </c>
      <c r="B146" s="94" t="s">
        <v>942</v>
      </c>
      <c r="C146" s="117" t="s">
        <v>639</v>
      </c>
      <c r="D146" s="118">
        <v>121</v>
      </c>
      <c r="E146" s="107">
        <f>2397.3+293.7</f>
        <v>2691</v>
      </c>
    </row>
    <row r="147" spans="1:5" ht="25.5">
      <c r="A147" s="112" t="s">
        <v>936</v>
      </c>
      <c r="B147" s="94" t="s">
        <v>942</v>
      </c>
      <c r="C147" s="117" t="s">
        <v>639</v>
      </c>
      <c r="D147" s="118">
        <v>244</v>
      </c>
      <c r="E147" s="107"/>
    </row>
    <row r="148" spans="1:5" s="152" customFormat="1" ht="12.75">
      <c r="A148" s="90" t="s">
        <v>664</v>
      </c>
      <c r="B148" s="166" t="s">
        <v>942</v>
      </c>
      <c r="C148" s="113" t="s">
        <v>745</v>
      </c>
      <c r="D148" s="113"/>
      <c r="E148" s="115">
        <f>E149</f>
        <v>61143.5</v>
      </c>
    </row>
    <row r="149" spans="1:5" s="152" customFormat="1" ht="12.75">
      <c r="A149" s="91" t="s">
        <v>1058</v>
      </c>
      <c r="B149" s="166" t="s">
        <v>942</v>
      </c>
      <c r="C149" s="87" t="s">
        <v>1053</v>
      </c>
      <c r="D149" s="87"/>
      <c r="E149" s="88">
        <f>E150+E155+E157+E159+E161+E165+E170+E173+E175+E177+E163</f>
        <v>61143.5</v>
      </c>
    </row>
    <row r="150" spans="1:5" s="84" customFormat="1" ht="25.5">
      <c r="A150" s="120" t="s">
        <v>669</v>
      </c>
      <c r="B150" s="106" t="s">
        <v>942</v>
      </c>
      <c r="C150" s="105" t="s">
        <v>1054</v>
      </c>
      <c r="D150" s="105"/>
      <c r="E150" s="107">
        <f>E151+E152+E153+E154</f>
        <v>41920.2</v>
      </c>
    </row>
    <row r="151" spans="1:5" s="165" customFormat="1" ht="12.75">
      <c r="A151" s="102" t="s">
        <v>670</v>
      </c>
      <c r="B151" s="106" t="s">
        <v>942</v>
      </c>
      <c r="C151" s="105" t="s">
        <v>1054</v>
      </c>
      <c r="D151" s="105">
        <v>111</v>
      </c>
      <c r="E151" s="107">
        <f>29917.7-33.1</f>
        <v>29884.600000000002</v>
      </c>
    </row>
    <row r="152" spans="1:5" s="92" customFormat="1" ht="25.5">
      <c r="A152" s="102" t="s">
        <v>671</v>
      </c>
      <c r="B152" s="106" t="s">
        <v>942</v>
      </c>
      <c r="C152" s="105" t="s">
        <v>1054</v>
      </c>
      <c r="D152" s="105">
        <v>112</v>
      </c>
      <c r="E152" s="107">
        <f>24+5.6</f>
        <v>29.6</v>
      </c>
    </row>
    <row r="153" spans="1:5" s="96" customFormat="1" ht="25.5">
      <c r="A153" s="102" t="s">
        <v>936</v>
      </c>
      <c r="B153" s="106" t="s">
        <v>942</v>
      </c>
      <c r="C153" s="105" t="s">
        <v>1054</v>
      </c>
      <c r="D153" s="105">
        <v>244</v>
      </c>
      <c r="E153" s="107">
        <f>11640.5+27.5+200</f>
        <v>11868</v>
      </c>
    </row>
    <row r="154" spans="1:5" s="96" customFormat="1" ht="12.75">
      <c r="A154" s="102" t="s">
        <v>982</v>
      </c>
      <c r="B154" s="106" t="s">
        <v>942</v>
      </c>
      <c r="C154" s="105" t="s">
        <v>1054</v>
      </c>
      <c r="D154" s="105">
        <v>852</v>
      </c>
      <c r="E154" s="107">
        <f>6+132</f>
        <v>138</v>
      </c>
    </row>
    <row r="155" spans="1:5" ht="38.25">
      <c r="A155" s="102" t="s">
        <v>674</v>
      </c>
      <c r="B155" s="94" t="s">
        <v>942</v>
      </c>
      <c r="C155" s="105" t="s">
        <v>1057</v>
      </c>
      <c r="D155" s="105"/>
      <c r="E155" s="107">
        <f>E156</f>
        <v>550</v>
      </c>
    </row>
    <row r="156" spans="1:5" ht="25.5">
      <c r="A156" s="102" t="s">
        <v>936</v>
      </c>
      <c r="B156" s="94" t="s">
        <v>942</v>
      </c>
      <c r="C156" s="105" t="s">
        <v>1057</v>
      </c>
      <c r="D156" s="105">
        <v>244</v>
      </c>
      <c r="E156" s="107">
        <v>550</v>
      </c>
    </row>
    <row r="157" spans="1:5" s="84" customFormat="1" ht="25.5">
      <c r="A157" s="102" t="s">
        <v>677</v>
      </c>
      <c r="B157" s="94" t="s">
        <v>942</v>
      </c>
      <c r="C157" s="105" t="s">
        <v>1059</v>
      </c>
      <c r="D157" s="105"/>
      <c r="E157" s="107">
        <f>E158</f>
        <v>300</v>
      </c>
    </row>
    <row r="158" spans="1:5" s="84" customFormat="1" ht="25.5">
      <c r="A158" s="102" t="s">
        <v>936</v>
      </c>
      <c r="B158" s="94" t="s">
        <v>942</v>
      </c>
      <c r="C158" s="105" t="s">
        <v>1059</v>
      </c>
      <c r="D158" s="105">
        <v>244</v>
      </c>
      <c r="E158" s="107">
        <v>300</v>
      </c>
    </row>
    <row r="159" spans="1:5" ht="25.5">
      <c r="A159" s="102" t="s">
        <v>667</v>
      </c>
      <c r="B159" s="167" t="s">
        <v>942</v>
      </c>
      <c r="C159" s="105" t="s">
        <v>1060</v>
      </c>
      <c r="D159" s="105"/>
      <c r="E159" s="107">
        <f>E160</f>
        <v>281</v>
      </c>
    </row>
    <row r="160" spans="1:5" ht="12.75">
      <c r="A160" s="112" t="s">
        <v>982</v>
      </c>
      <c r="B160" s="167" t="s">
        <v>942</v>
      </c>
      <c r="C160" s="105" t="s">
        <v>1060</v>
      </c>
      <c r="D160" s="105">
        <v>852</v>
      </c>
      <c r="E160" s="107">
        <v>281</v>
      </c>
    </row>
    <row r="161" spans="1:5" ht="25.5">
      <c r="A161" s="102" t="s">
        <v>675</v>
      </c>
      <c r="B161" s="167" t="s">
        <v>942</v>
      </c>
      <c r="C161" s="105" t="s">
        <v>672</v>
      </c>
      <c r="D161" s="105"/>
      <c r="E161" s="107">
        <f>E162</f>
        <v>537</v>
      </c>
    </row>
    <row r="162" spans="1:5" ht="25.5">
      <c r="A162" s="102" t="s">
        <v>936</v>
      </c>
      <c r="B162" s="167" t="s">
        <v>942</v>
      </c>
      <c r="C162" s="105" t="s">
        <v>672</v>
      </c>
      <c r="D162" s="105">
        <v>244</v>
      </c>
      <c r="E162" s="107">
        <v>537</v>
      </c>
    </row>
    <row r="163" spans="1:5" ht="51">
      <c r="A163" s="365" t="s">
        <v>280</v>
      </c>
      <c r="B163" s="167" t="s">
        <v>942</v>
      </c>
      <c r="C163" s="364" t="s">
        <v>279</v>
      </c>
      <c r="D163" s="105"/>
      <c r="E163" s="107">
        <f>E164</f>
        <v>4361.3</v>
      </c>
    </row>
    <row r="164" spans="1:5" ht="12.75">
      <c r="A164" s="363" t="s">
        <v>281</v>
      </c>
      <c r="B164" s="167" t="s">
        <v>942</v>
      </c>
      <c r="C164" s="364" t="s">
        <v>279</v>
      </c>
      <c r="D164" s="105">
        <v>350</v>
      </c>
      <c r="E164" s="107">
        <v>4361.3</v>
      </c>
    </row>
    <row r="165" spans="1:5" ht="25.5">
      <c r="A165" s="116" t="s">
        <v>460</v>
      </c>
      <c r="B165" s="106" t="s">
        <v>942</v>
      </c>
      <c r="C165" s="117" t="s">
        <v>627</v>
      </c>
      <c r="D165" s="118"/>
      <c r="E165" s="154">
        <f>E166+E167+E168+E169</f>
        <v>3315</v>
      </c>
    </row>
    <row r="166" spans="1:5" ht="12.75">
      <c r="A166" s="102" t="s">
        <v>670</v>
      </c>
      <c r="B166" s="106" t="s">
        <v>942</v>
      </c>
      <c r="C166" s="117" t="s">
        <v>627</v>
      </c>
      <c r="D166" s="118">
        <v>111</v>
      </c>
      <c r="E166" s="154">
        <v>3214</v>
      </c>
    </row>
    <row r="167" spans="1:5" ht="25.5">
      <c r="A167" s="102" t="s">
        <v>671</v>
      </c>
      <c r="B167" s="106" t="s">
        <v>942</v>
      </c>
      <c r="C167" s="117" t="s">
        <v>627</v>
      </c>
      <c r="D167" s="118">
        <v>112</v>
      </c>
      <c r="E167" s="154">
        <v>2</v>
      </c>
    </row>
    <row r="168" spans="1:5" ht="25.5">
      <c r="A168" s="102" t="s">
        <v>936</v>
      </c>
      <c r="B168" s="106" t="s">
        <v>942</v>
      </c>
      <c r="C168" s="117" t="s">
        <v>627</v>
      </c>
      <c r="D168" s="118">
        <v>244</v>
      </c>
      <c r="E168" s="154">
        <v>97</v>
      </c>
    </row>
    <row r="169" spans="1:5" ht="12.75">
      <c r="A169" s="102" t="s">
        <v>982</v>
      </c>
      <c r="B169" s="106" t="s">
        <v>942</v>
      </c>
      <c r="C169" s="117" t="s">
        <v>627</v>
      </c>
      <c r="D169" s="118">
        <v>852</v>
      </c>
      <c r="E169" s="154">
        <v>2</v>
      </c>
    </row>
    <row r="170" spans="1:5" s="96" customFormat="1" ht="38.25">
      <c r="A170" s="116" t="s">
        <v>459</v>
      </c>
      <c r="B170" s="106" t="s">
        <v>942</v>
      </c>
      <c r="C170" s="117" t="s">
        <v>628</v>
      </c>
      <c r="D170" s="118"/>
      <c r="E170" s="154">
        <f>E171+E172</f>
        <v>6269</v>
      </c>
    </row>
    <row r="171" spans="1:5" s="96" customFormat="1" ht="12.75">
      <c r="A171" s="102" t="s">
        <v>670</v>
      </c>
      <c r="B171" s="106" t="s">
        <v>942</v>
      </c>
      <c r="C171" s="117" t="s">
        <v>628</v>
      </c>
      <c r="D171" s="118">
        <v>111</v>
      </c>
      <c r="E171" s="154">
        <v>4987</v>
      </c>
    </row>
    <row r="172" spans="1:5" s="96" customFormat="1" ht="25.5">
      <c r="A172" s="102" t="s">
        <v>936</v>
      </c>
      <c r="B172" s="106" t="s">
        <v>942</v>
      </c>
      <c r="C172" s="117" t="s">
        <v>628</v>
      </c>
      <c r="D172" s="118">
        <v>244</v>
      </c>
      <c r="E172" s="154">
        <v>1282</v>
      </c>
    </row>
    <row r="173" spans="1:5" s="92" customFormat="1" ht="38.25">
      <c r="A173" s="116" t="s">
        <v>458</v>
      </c>
      <c r="B173" s="94" t="s">
        <v>942</v>
      </c>
      <c r="C173" s="117" t="s">
        <v>649</v>
      </c>
      <c r="D173" s="118"/>
      <c r="E173" s="107">
        <f>E174</f>
        <v>300</v>
      </c>
    </row>
    <row r="174" spans="1:5" s="96" customFormat="1" ht="25.5">
      <c r="A174" s="102" t="s">
        <v>936</v>
      </c>
      <c r="B174" s="94" t="s">
        <v>942</v>
      </c>
      <c r="C174" s="117" t="s">
        <v>649</v>
      </c>
      <c r="D174" s="118">
        <v>244</v>
      </c>
      <c r="E174" s="107">
        <v>300</v>
      </c>
    </row>
    <row r="175" spans="1:5" ht="25.5">
      <c r="A175" s="116" t="s">
        <v>456</v>
      </c>
      <c r="B175" s="167" t="s">
        <v>942</v>
      </c>
      <c r="C175" s="117" t="s">
        <v>651</v>
      </c>
      <c r="D175" s="118"/>
      <c r="E175" s="154">
        <f>E176</f>
        <v>1310</v>
      </c>
    </row>
    <row r="176" spans="1:5" ht="25.5">
      <c r="A176" s="102" t="s">
        <v>936</v>
      </c>
      <c r="B176" s="167" t="s">
        <v>942</v>
      </c>
      <c r="C176" s="117" t="s">
        <v>651</v>
      </c>
      <c r="D176" s="118">
        <v>244</v>
      </c>
      <c r="E176" s="154">
        <v>1310</v>
      </c>
    </row>
    <row r="177" spans="1:5" s="96" customFormat="1" ht="25.5">
      <c r="A177" s="116" t="s">
        <v>455</v>
      </c>
      <c r="B177" s="106" t="s">
        <v>942</v>
      </c>
      <c r="C177" s="117" t="s">
        <v>652</v>
      </c>
      <c r="D177" s="118"/>
      <c r="E177" s="154">
        <f>E178</f>
        <v>2000</v>
      </c>
    </row>
    <row r="178" spans="1:5" s="96" customFormat="1" ht="25.5">
      <c r="A178" s="58" t="s">
        <v>680</v>
      </c>
      <c r="B178" s="106" t="s">
        <v>942</v>
      </c>
      <c r="C178" s="117" t="s">
        <v>652</v>
      </c>
      <c r="D178" s="118">
        <v>243</v>
      </c>
      <c r="E178" s="154">
        <v>2000</v>
      </c>
    </row>
    <row r="179" spans="1:5" ht="25.5">
      <c r="A179" s="139" t="s">
        <v>546</v>
      </c>
      <c r="B179" s="166" t="s">
        <v>942</v>
      </c>
      <c r="C179" s="128" t="s">
        <v>607</v>
      </c>
      <c r="D179" s="132"/>
      <c r="E179" s="153">
        <f>E180</f>
        <v>400</v>
      </c>
    </row>
    <row r="180" spans="1:5" ht="25.5">
      <c r="A180" s="139" t="s">
        <v>551</v>
      </c>
      <c r="B180" s="166" t="s">
        <v>942</v>
      </c>
      <c r="C180" s="128" t="s">
        <v>622</v>
      </c>
      <c r="D180" s="132"/>
      <c r="E180" s="153">
        <f>E181</f>
        <v>400</v>
      </c>
    </row>
    <row r="181" spans="1:5" ht="89.25">
      <c r="A181" s="138" t="s">
        <v>391</v>
      </c>
      <c r="B181" s="167" t="s">
        <v>942</v>
      </c>
      <c r="C181" s="117" t="s">
        <v>623</v>
      </c>
      <c r="D181" s="132"/>
      <c r="E181" s="154">
        <f>E182</f>
        <v>400</v>
      </c>
    </row>
    <row r="182" spans="1:5" ht="25.5">
      <c r="A182" s="102" t="s">
        <v>936</v>
      </c>
      <c r="B182" s="167" t="s">
        <v>942</v>
      </c>
      <c r="C182" s="117" t="s">
        <v>623</v>
      </c>
      <c r="D182" s="118">
        <v>244</v>
      </c>
      <c r="E182" s="154">
        <v>400</v>
      </c>
    </row>
    <row r="183" spans="1:5" s="212" customFormat="1" ht="28.5">
      <c r="A183" s="206" t="s">
        <v>1097</v>
      </c>
      <c r="B183" s="211" t="s">
        <v>1096</v>
      </c>
      <c r="C183" s="207"/>
      <c r="D183" s="207"/>
      <c r="E183" s="209">
        <f>E189+E184+E214+E219</f>
        <v>6243.9</v>
      </c>
    </row>
    <row r="184" spans="1:5" s="216" customFormat="1" ht="15">
      <c r="A184" s="206" t="s">
        <v>939</v>
      </c>
      <c r="B184" s="214" t="s">
        <v>938</v>
      </c>
      <c r="C184" s="213"/>
      <c r="D184" s="213"/>
      <c r="E184" s="215">
        <f>E185</f>
        <v>4093.9</v>
      </c>
    </row>
    <row r="185" spans="1:5" ht="25.5">
      <c r="A185" s="90" t="s">
        <v>960</v>
      </c>
      <c r="B185" s="114" t="s">
        <v>938</v>
      </c>
      <c r="C185" s="113" t="s">
        <v>959</v>
      </c>
      <c r="D185" s="113"/>
      <c r="E185" s="115">
        <f>E186</f>
        <v>4093.9</v>
      </c>
    </row>
    <row r="186" spans="1:5" ht="12.75">
      <c r="A186" s="91" t="s">
        <v>950</v>
      </c>
      <c r="B186" s="114" t="s">
        <v>938</v>
      </c>
      <c r="C186" s="87" t="s">
        <v>949</v>
      </c>
      <c r="D186" s="87"/>
      <c r="E186" s="88">
        <f>E187</f>
        <v>4093.9</v>
      </c>
    </row>
    <row r="187" spans="1:5" ht="38.25">
      <c r="A187" s="102" t="s">
        <v>1049</v>
      </c>
      <c r="B187" s="106" t="s">
        <v>938</v>
      </c>
      <c r="C187" s="105" t="s">
        <v>629</v>
      </c>
      <c r="D187" s="105"/>
      <c r="E187" s="107">
        <f>E188</f>
        <v>4093.9</v>
      </c>
    </row>
    <row r="188" spans="1:5" ht="25.5">
      <c r="A188" s="112" t="s">
        <v>937</v>
      </c>
      <c r="B188" s="106" t="s">
        <v>938</v>
      </c>
      <c r="C188" s="105" t="s">
        <v>629</v>
      </c>
      <c r="D188" s="105">
        <v>121</v>
      </c>
      <c r="E188" s="107">
        <v>4093.9</v>
      </c>
    </row>
    <row r="189" spans="1:5" s="219" customFormat="1" ht="28.5">
      <c r="A189" s="206" t="s">
        <v>1098</v>
      </c>
      <c r="B189" s="211" t="s">
        <v>1004</v>
      </c>
      <c r="C189" s="207"/>
      <c r="D189" s="207"/>
      <c r="E189" s="209">
        <f>E190+E208</f>
        <v>800</v>
      </c>
    </row>
    <row r="190" spans="1:5" s="96" customFormat="1" ht="25.5">
      <c r="A190" s="90" t="s">
        <v>741</v>
      </c>
      <c r="B190" s="166" t="s">
        <v>1004</v>
      </c>
      <c r="C190" s="87" t="s">
        <v>754</v>
      </c>
      <c r="D190" s="87"/>
      <c r="E190" s="88">
        <f>E191</f>
        <v>500</v>
      </c>
    </row>
    <row r="191" spans="1:5" s="92" customFormat="1" ht="76.5">
      <c r="A191" s="91" t="s">
        <v>466</v>
      </c>
      <c r="B191" s="166" t="s">
        <v>1004</v>
      </c>
      <c r="C191" s="87" t="s">
        <v>788</v>
      </c>
      <c r="D191" s="87"/>
      <c r="E191" s="88">
        <f>E192+E194+E196+E198+E200+E202+E204+E206</f>
        <v>500</v>
      </c>
    </row>
    <row r="192" spans="1:5" s="96" customFormat="1" ht="102">
      <c r="A192" s="100" t="s">
        <v>407</v>
      </c>
      <c r="B192" s="167" t="s">
        <v>1004</v>
      </c>
      <c r="C192" s="4" t="s">
        <v>1003</v>
      </c>
      <c r="D192" s="4"/>
      <c r="E192" s="95">
        <f>E193</f>
        <v>15</v>
      </c>
    </row>
    <row r="193" spans="1:5" s="96" customFormat="1" ht="25.5">
      <c r="A193" s="112" t="s">
        <v>936</v>
      </c>
      <c r="B193" s="167" t="s">
        <v>1004</v>
      </c>
      <c r="C193" s="4" t="s">
        <v>1003</v>
      </c>
      <c r="D193" s="4" t="s">
        <v>981</v>
      </c>
      <c r="E193" s="95">
        <v>15</v>
      </c>
    </row>
    <row r="194" spans="1:5" s="96" customFormat="1" ht="102">
      <c r="A194" s="100" t="s">
        <v>365</v>
      </c>
      <c r="B194" s="167" t="s">
        <v>1004</v>
      </c>
      <c r="C194" s="4" t="s">
        <v>1005</v>
      </c>
      <c r="D194" s="4"/>
      <c r="E194" s="95">
        <f>E195</f>
        <v>10</v>
      </c>
    </row>
    <row r="195" spans="1:5" s="96" customFormat="1" ht="25.5">
      <c r="A195" s="112" t="s">
        <v>936</v>
      </c>
      <c r="B195" s="167" t="s">
        <v>1004</v>
      </c>
      <c r="C195" s="4" t="s">
        <v>1005</v>
      </c>
      <c r="D195" s="4" t="s">
        <v>981</v>
      </c>
      <c r="E195" s="95">
        <v>10</v>
      </c>
    </row>
    <row r="196" spans="1:5" s="96" customFormat="1" ht="102">
      <c r="A196" s="100" t="s">
        <v>408</v>
      </c>
      <c r="B196" s="167" t="s">
        <v>1004</v>
      </c>
      <c r="C196" s="4" t="s">
        <v>1131</v>
      </c>
      <c r="D196" s="4"/>
      <c r="E196" s="95">
        <f>E197</f>
        <v>20</v>
      </c>
    </row>
    <row r="197" spans="1:5" s="96" customFormat="1" ht="25.5">
      <c r="A197" s="112" t="s">
        <v>936</v>
      </c>
      <c r="B197" s="167" t="s">
        <v>1004</v>
      </c>
      <c r="C197" s="4" t="s">
        <v>1131</v>
      </c>
      <c r="D197" s="4" t="s">
        <v>981</v>
      </c>
      <c r="E197" s="95">
        <v>20</v>
      </c>
    </row>
    <row r="198" spans="1:5" s="96" customFormat="1" ht="102">
      <c r="A198" s="100" t="s">
        <v>366</v>
      </c>
      <c r="B198" s="167" t="s">
        <v>1004</v>
      </c>
      <c r="C198" s="4" t="s">
        <v>1130</v>
      </c>
      <c r="D198" s="4"/>
      <c r="E198" s="95">
        <f>E199</f>
        <v>20</v>
      </c>
    </row>
    <row r="199" spans="1:5" s="96" customFormat="1" ht="25.5">
      <c r="A199" s="112" t="s">
        <v>936</v>
      </c>
      <c r="B199" s="167" t="s">
        <v>1004</v>
      </c>
      <c r="C199" s="4" t="s">
        <v>1130</v>
      </c>
      <c r="D199" s="4" t="s">
        <v>981</v>
      </c>
      <c r="E199" s="95">
        <v>20</v>
      </c>
    </row>
    <row r="200" spans="1:5" s="96" customFormat="1" ht="102">
      <c r="A200" s="100" t="s">
        <v>1268</v>
      </c>
      <c r="B200" s="167" t="s">
        <v>1004</v>
      </c>
      <c r="C200" s="4" t="s">
        <v>1132</v>
      </c>
      <c r="D200" s="4"/>
      <c r="E200" s="95">
        <f>E201</f>
        <v>15</v>
      </c>
    </row>
    <row r="201" spans="1:5" s="96" customFormat="1" ht="25.5">
      <c r="A201" s="112" t="s">
        <v>936</v>
      </c>
      <c r="B201" s="167" t="s">
        <v>1004</v>
      </c>
      <c r="C201" s="4" t="s">
        <v>1132</v>
      </c>
      <c r="D201" s="4" t="s">
        <v>981</v>
      </c>
      <c r="E201" s="95">
        <v>15</v>
      </c>
    </row>
    <row r="202" spans="1:5" s="96" customFormat="1" ht="89.25">
      <c r="A202" s="100" t="s">
        <v>367</v>
      </c>
      <c r="B202" s="167" t="s">
        <v>1004</v>
      </c>
      <c r="C202" s="4" t="s">
        <v>1133</v>
      </c>
      <c r="D202" s="4"/>
      <c r="E202" s="95">
        <f>E203</f>
        <v>20</v>
      </c>
    </row>
    <row r="203" spans="1:5" s="96" customFormat="1" ht="25.5">
      <c r="A203" s="112" t="s">
        <v>936</v>
      </c>
      <c r="B203" s="167" t="s">
        <v>1004</v>
      </c>
      <c r="C203" s="4" t="s">
        <v>1133</v>
      </c>
      <c r="D203" s="4" t="s">
        <v>981</v>
      </c>
      <c r="E203" s="95">
        <v>20</v>
      </c>
    </row>
    <row r="204" spans="1:5" s="92" customFormat="1" ht="102">
      <c r="A204" s="100" t="s">
        <v>363</v>
      </c>
      <c r="B204" s="167" t="s">
        <v>1004</v>
      </c>
      <c r="C204" s="4" t="s">
        <v>253</v>
      </c>
      <c r="D204" s="4"/>
      <c r="E204" s="95">
        <f>E205</f>
        <v>200</v>
      </c>
    </row>
    <row r="205" spans="1:5" s="84" customFormat="1" ht="12.75">
      <c r="A205" s="100" t="s">
        <v>823</v>
      </c>
      <c r="B205" s="167" t="s">
        <v>1004</v>
      </c>
      <c r="C205" s="4" t="s">
        <v>253</v>
      </c>
      <c r="D205" s="4" t="s">
        <v>994</v>
      </c>
      <c r="E205" s="95">
        <v>200</v>
      </c>
    </row>
    <row r="206" spans="1:5" ht="102">
      <c r="A206" s="100" t="s">
        <v>364</v>
      </c>
      <c r="B206" s="167" t="s">
        <v>1004</v>
      </c>
      <c r="C206" s="4" t="s">
        <v>254</v>
      </c>
      <c r="D206" s="4"/>
      <c r="E206" s="95">
        <f>E207</f>
        <v>200</v>
      </c>
    </row>
    <row r="207" spans="1:5" ht="12.75">
      <c r="A207" s="98" t="s">
        <v>823</v>
      </c>
      <c r="B207" s="167" t="s">
        <v>1004</v>
      </c>
      <c r="C207" s="4" t="s">
        <v>254</v>
      </c>
      <c r="D207" s="4" t="s">
        <v>994</v>
      </c>
      <c r="E207" s="95">
        <v>200</v>
      </c>
    </row>
    <row r="208" spans="1:5" s="96" customFormat="1" ht="25.5">
      <c r="A208" s="121" t="s">
        <v>538</v>
      </c>
      <c r="B208" s="166" t="s">
        <v>1004</v>
      </c>
      <c r="C208" s="137" t="s">
        <v>596</v>
      </c>
      <c r="D208" s="135"/>
      <c r="E208" s="153">
        <f>E209</f>
        <v>300</v>
      </c>
    </row>
    <row r="209" spans="1:5" s="84" customFormat="1" ht="76.5">
      <c r="A209" s="121" t="s">
        <v>542</v>
      </c>
      <c r="B209" s="166" t="s">
        <v>1004</v>
      </c>
      <c r="C209" s="137" t="s">
        <v>599</v>
      </c>
      <c r="D209" s="131"/>
      <c r="E209" s="153">
        <f>E210+E212</f>
        <v>300</v>
      </c>
    </row>
    <row r="210" spans="1:5" s="164" customFormat="1" ht="102">
      <c r="A210" s="130" t="s">
        <v>709</v>
      </c>
      <c r="B210" s="167" t="s">
        <v>1004</v>
      </c>
      <c r="C210" s="126" t="s">
        <v>600</v>
      </c>
      <c r="D210" s="132"/>
      <c r="E210" s="154">
        <f>E211</f>
        <v>160</v>
      </c>
    </row>
    <row r="211" spans="1:5" s="96" customFormat="1" ht="25.5">
      <c r="A211" s="102" t="s">
        <v>936</v>
      </c>
      <c r="B211" s="167" t="s">
        <v>1004</v>
      </c>
      <c r="C211" s="126" t="s">
        <v>600</v>
      </c>
      <c r="D211" s="118">
        <v>244</v>
      </c>
      <c r="E211" s="154">
        <v>160</v>
      </c>
    </row>
    <row r="212" spans="1:5" s="96" customFormat="1" ht="89.25">
      <c r="A212" s="138" t="s">
        <v>710</v>
      </c>
      <c r="B212" s="167" t="s">
        <v>1004</v>
      </c>
      <c r="C212" s="117" t="s">
        <v>601</v>
      </c>
      <c r="D212" s="134"/>
      <c r="E212" s="154">
        <f>E213</f>
        <v>140</v>
      </c>
    </row>
    <row r="213" spans="1:5" s="96" customFormat="1" ht="25.5">
      <c r="A213" s="102" t="s">
        <v>936</v>
      </c>
      <c r="B213" s="167" t="s">
        <v>1004</v>
      </c>
      <c r="C213" s="117" t="s">
        <v>601</v>
      </c>
      <c r="D213" s="118">
        <v>244</v>
      </c>
      <c r="E213" s="154">
        <v>140</v>
      </c>
    </row>
    <row r="214" spans="1:5" s="224" customFormat="1" ht="15">
      <c r="A214" s="220" t="s">
        <v>543</v>
      </c>
      <c r="B214" s="218" t="s">
        <v>544</v>
      </c>
      <c r="C214" s="221"/>
      <c r="D214" s="222"/>
      <c r="E214" s="223">
        <f>E215</f>
        <v>300</v>
      </c>
    </row>
    <row r="215" spans="1:5" s="152" customFormat="1" ht="25.5">
      <c r="A215" s="121" t="s">
        <v>538</v>
      </c>
      <c r="B215" s="122" t="s">
        <v>544</v>
      </c>
      <c r="C215" s="137" t="s">
        <v>596</v>
      </c>
      <c r="D215" s="156"/>
      <c r="E215" s="153">
        <f>E216</f>
        <v>300</v>
      </c>
    </row>
    <row r="216" spans="1:5" ht="76.5">
      <c r="A216" s="121" t="s">
        <v>542</v>
      </c>
      <c r="B216" s="122" t="s">
        <v>544</v>
      </c>
      <c r="C216" s="137" t="s">
        <v>599</v>
      </c>
      <c r="D216" s="118"/>
      <c r="E216" s="154">
        <f>E217</f>
        <v>300</v>
      </c>
    </row>
    <row r="217" spans="1:5" ht="76.5">
      <c r="A217" s="138" t="s">
        <v>711</v>
      </c>
      <c r="B217" s="119" t="s">
        <v>544</v>
      </c>
      <c r="C217" s="117" t="s">
        <v>602</v>
      </c>
      <c r="D217" s="134"/>
      <c r="E217" s="154">
        <f>E218</f>
        <v>300</v>
      </c>
    </row>
    <row r="218" spans="1:5" ht="25.5">
      <c r="A218" s="102" t="s">
        <v>936</v>
      </c>
      <c r="B218" s="119" t="s">
        <v>544</v>
      </c>
      <c r="C218" s="117" t="s">
        <v>602</v>
      </c>
      <c r="D218" s="118">
        <v>244</v>
      </c>
      <c r="E218" s="154">
        <v>300</v>
      </c>
    </row>
    <row r="219" spans="1:5" s="212" customFormat="1" ht="28.5">
      <c r="A219" s="217" t="s">
        <v>540</v>
      </c>
      <c r="B219" s="218" t="s">
        <v>541</v>
      </c>
      <c r="C219" s="207"/>
      <c r="D219" s="207"/>
      <c r="E219" s="209">
        <f>E220</f>
        <v>1050</v>
      </c>
    </row>
    <row r="220" spans="1:5" s="96" customFormat="1" ht="25.5">
      <c r="A220" s="121" t="s">
        <v>538</v>
      </c>
      <c r="B220" s="122" t="s">
        <v>541</v>
      </c>
      <c r="C220" s="137" t="s">
        <v>596</v>
      </c>
      <c r="D220" s="135"/>
      <c r="E220" s="153">
        <f>E221</f>
        <v>1050</v>
      </c>
    </row>
    <row r="221" spans="1:5" s="92" customFormat="1" ht="38.25">
      <c r="A221" s="121" t="s">
        <v>539</v>
      </c>
      <c r="B221" s="122" t="s">
        <v>541</v>
      </c>
      <c r="C221" s="137" t="s">
        <v>597</v>
      </c>
      <c r="D221" s="135"/>
      <c r="E221" s="153">
        <f>E222</f>
        <v>1050</v>
      </c>
    </row>
    <row r="222" spans="1:5" s="163" customFormat="1" ht="63.75">
      <c r="A222" s="130" t="s">
        <v>708</v>
      </c>
      <c r="B222" s="119" t="s">
        <v>541</v>
      </c>
      <c r="C222" s="126" t="s">
        <v>598</v>
      </c>
      <c r="D222" s="135"/>
      <c r="E222" s="154">
        <f>E223</f>
        <v>1050</v>
      </c>
    </row>
    <row r="223" spans="1:5" s="163" customFormat="1" ht="25.5">
      <c r="A223" s="102" t="s">
        <v>936</v>
      </c>
      <c r="B223" s="119" t="s">
        <v>541</v>
      </c>
      <c r="C223" s="117" t="s">
        <v>598</v>
      </c>
      <c r="D223" s="118">
        <v>244</v>
      </c>
      <c r="E223" s="154">
        <v>1050</v>
      </c>
    </row>
    <row r="224" spans="1:5" s="212" customFormat="1" ht="15">
      <c r="A224" s="206" t="s">
        <v>1100</v>
      </c>
      <c r="B224" s="211" t="s">
        <v>1099</v>
      </c>
      <c r="C224" s="207"/>
      <c r="D224" s="207"/>
      <c r="E224" s="209">
        <f>E225+E241+E273+E254</f>
        <v>61142.700000000004</v>
      </c>
    </row>
    <row r="225" spans="1:5" s="212" customFormat="1" ht="15">
      <c r="A225" s="206" t="s">
        <v>853</v>
      </c>
      <c r="B225" s="211" t="s">
        <v>852</v>
      </c>
      <c r="C225" s="207"/>
      <c r="D225" s="207"/>
      <c r="E225" s="209">
        <f>E226</f>
        <v>8890</v>
      </c>
    </row>
    <row r="226" spans="1:5" s="92" customFormat="1" ht="38.25">
      <c r="A226" s="90" t="s">
        <v>1017</v>
      </c>
      <c r="B226" s="166" t="s">
        <v>852</v>
      </c>
      <c r="C226" s="87" t="s">
        <v>750</v>
      </c>
      <c r="D226" s="87"/>
      <c r="E226" s="88">
        <f>E227+E233+E236+E230</f>
        <v>8890</v>
      </c>
    </row>
    <row r="227" spans="1:5" s="92" customFormat="1" ht="51">
      <c r="A227" s="91" t="s">
        <v>409</v>
      </c>
      <c r="B227" s="166" t="s">
        <v>852</v>
      </c>
      <c r="C227" s="87" t="s">
        <v>771</v>
      </c>
      <c r="D227" s="87"/>
      <c r="E227" s="88">
        <f>E228</f>
        <v>3350</v>
      </c>
    </row>
    <row r="228" spans="1:5" s="96" customFormat="1" ht="63.75">
      <c r="A228" s="103" t="s">
        <v>461</v>
      </c>
      <c r="B228" s="167" t="s">
        <v>852</v>
      </c>
      <c r="C228" s="4" t="s">
        <v>850</v>
      </c>
      <c r="D228" s="4"/>
      <c r="E228" s="95">
        <f>E229</f>
        <v>3350</v>
      </c>
    </row>
    <row r="229" spans="1:5" s="96" customFormat="1" ht="25.5">
      <c r="A229" s="100" t="s">
        <v>903</v>
      </c>
      <c r="B229" s="167" t="s">
        <v>852</v>
      </c>
      <c r="C229" s="4" t="s">
        <v>850</v>
      </c>
      <c r="D229" s="4" t="s">
        <v>851</v>
      </c>
      <c r="E229" s="95">
        <v>3350</v>
      </c>
    </row>
    <row r="230" spans="1:5" s="92" customFormat="1" ht="51">
      <c r="A230" s="91" t="s">
        <v>474</v>
      </c>
      <c r="B230" s="166" t="s">
        <v>852</v>
      </c>
      <c r="C230" s="87" t="s">
        <v>772</v>
      </c>
      <c r="D230" s="87"/>
      <c r="E230" s="88">
        <f>E231</f>
        <v>3600</v>
      </c>
    </row>
    <row r="231" spans="1:5" s="96" customFormat="1" ht="51">
      <c r="A231" s="103" t="s">
        <v>475</v>
      </c>
      <c r="B231" s="167" t="s">
        <v>852</v>
      </c>
      <c r="C231" s="4" t="s">
        <v>854</v>
      </c>
      <c r="D231" s="4"/>
      <c r="E231" s="95">
        <f>E232</f>
        <v>3600</v>
      </c>
    </row>
    <row r="232" spans="1:5" s="96" customFormat="1" ht="25.5">
      <c r="A232" s="100" t="s">
        <v>903</v>
      </c>
      <c r="B232" s="167" t="s">
        <v>852</v>
      </c>
      <c r="C232" s="4" t="s">
        <v>854</v>
      </c>
      <c r="D232" s="4" t="s">
        <v>851</v>
      </c>
      <c r="E232" s="95">
        <v>3600</v>
      </c>
    </row>
    <row r="233" spans="1:5" s="92" customFormat="1" ht="63.75">
      <c r="A233" s="91" t="s">
        <v>462</v>
      </c>
      <c r="B233" s="166" t="s">
        <v>852</v>
      </c>
      <c r="C233" s="87" t="s">
        <v>773</v>
      </c>
      <c r="D233" s="87"/>
      <c r="E233" s="88">
        <f>E234</f>
        <v>550</v>
      </c>
    </row>
    <row r="234" spans="1:5" s="96" customFormat="1" ht="63.75">
      <c r="A234" s="100" t="s">
        <v>368</v>
      </c>
      <c r="B234" s="167" t="s">
        <v>852</v>
      </c>
      <c r="C234" s="4" t="s">
        <v>898</v>
      </c>
      <c r="D234" s="4"/>
      <c r="E234" s="95">
        <f>E235</f>
        <v>550</v>
      </c>
    </row>
    <row r="235" spans="1:5" s="96" customFormat="1" ht="25.5">
      <c r="A235" s="112" t="s">
        <v>936</v>
      </c>
      <c r="B235" s="167" t="s">
        <v>852</v>
      </c>
      <c r="C235" s="4" t="s">
        <v>898</v>
      </c>
      <c r="D235" s="4" t="s">
        <v>981</v>
      </c>
      <c r="E235" s="95">
        <v>550</v>
      </c>
    </row>
    <row r="236" spans="1:5" s="92" customFormat="1" ht="51">
      <c r="A236" s="91" t="s">
        <v>411</v>
      </c>
      <c r="B236" s="166" t="s">
        <v>852</v>
      </c>
      <c r="C236" s="87" t="s">
        <v>774</v>
      </c>
      <c r="D236" s="87"/>
      <c r="E236" s="88">
        <f>E237+E239</f>
        <v>1390</v>
      </c>
    </row>
    <row r="237" spans="1:5" s="96" customFormat="1" ht="63.75">
      <c r="A237" s="100" t="s">
        <v>463</v>
      </c>
      <c r="B237" s="167" t="s">
        <v>852</v>
      </c>
      <c r="C237" s="4" t="s">
        <v>856</v>
      </c>
      <c r="D237" s="4"/>
      <c r="E237" s="95">
        <f>E238</f>
        <v>300</v>
      </c>
    </row>
    <row r="238" spans="1:5" s="96" customFormat="1" ht="25.5">
      <c r="A238" s="100" t="s">
        <v>903</v>
      </c>
      <c r="B238" s="167" t="s">
        <v>852</v>
      </c>
      <c r="C238" s="4" t="s">
        <v>856</v>
      </c>
      <c r="D238" s="4" t="s">
        <v>851</v>
      </c>
      <c r="E238" s="95">
        <v>300</v>
      </c>
    </row>
    <row r="239" spans="1:5" s="96" customFormat="1" ht="76.5">
      <c r="A239" s="100" t="s">
        <v>266</v>
      </c>
      <c r="B239" s="167" t="s">
        <v>852</v>
      </c>
      <c r="C239" s="4" t="s">
        <v>265</v>
      </c>
      <c r="D239" s="4"/>
      <c r="E239" s="95">
        <f>E240</f>
        <v>1090</v>
      </c>
    </row>
    <row r="240" spans="1:5" s="96" customFormat="1" ht="25.5">
      <c r="A240" s="100" t="s">
        <v>903</v>
      </c>
      <c r="B240" s="167" t="s">
        <v>852</v>
      </c>
      <c r="C240" s="4" t="s">
        <v>265</v>
      </c>
      <c r="D240" s="4" t="s">
        <v>851</v>
      </c>
      <c r="E240" s="95">
        <v>1090</v>
      </c>
    </row>
    <row r="241" spans="1:5" s="212" customFormat="1" ht="15">
      <c r="A241" s="225" t="s">
        <v>902</v>
      </c>
      <c r="B241" s="211" t="s">
        <v>861</v>
      </c>
      <c r="C241" s="207"/>
      <c r="D241" s="207"/>
      <c r="E241" s="209">
        <f>E250+E242</f>
        <v>22955.100000000002</v>
      </c>
    </row>
    <row r="242" spans="1:5" s="169" customFormat="1" ht="38.25">
      <c r="A242" s="90" t="s">
        <v>742</v>
      </c>
      <c r="B242" s="86" t="s">
        <v>861</v>
      </c>
      <c r="C242" s="87" t="s">
        <v>751</v>
      </c>
      <c r="D242" s="87"/>
      <c r="E242" s="88">
        <f>E243</f>
        <v>21255.100000000002</v>
      </c>
    </row>
    <row r="243" spans="1:5" s="169" customFormat="1" ht="63.75">
      <c r="A243" s="91" t="s">
        <v>478</v>
      </c>
      <c r="B243" s="86" t="s">
        <v>861</v>
      </c>
      <c r="C243" s="87" t="s">
        <v>776</v>
      </c>
      <c r="D243" s="87"/>
      <c r="E243" s="88">
        <f>E244+E246+E248</f>
        <v>21255.100000000002</v>
      </c>
    </row>
    <row r="244" spans="1:5" s="96" customFormat="1" ht="102">
      <c r="A244" s="58" t="s">
        <v>490</v>
      </c>
      <c r="B244" s="94" t="s">
        <v>861</v>
      </c>
      <c r="C244" s="4" t="s">
        <v>901</v>
      </c>
      <c r="D244" s="4"/>
      <c r="E244" s="95">
        <f>E245</f>
        <v>16800</v>
      </c>
    </row>
    <row r="245" spans="1:5" s="96" customFormat="1" ht="25.5">
      <c r="A245" s="100" t="s">
        <v>903</v>
      </c>
      <c r="B245" s="94" t="s">
        <v>861</v>
      </c>
      <c r="C245" s="4" t="s">
        <v>901</v>
      </c>
      <c r="D245" s="4" t="s">
        <v>851</v>
      </c>
      <c r="E245" s="95">
        <v>16800</v>
      </c>
    </row>
    <row r="246" spans="1:5" s="96" customFormat="1" ht="89.25">
      <c r="A246" s="100" t="s">
        <v>267</v>
      </c>
      <c r="B246" s="94" t="s">
        <v>861</v>
      </c>
      <c r="C246" s="4" t="s">
        <v>268</v>
      </c>
      <c r="D246" s="4"/>
      <c r="E246" s="95">
        <f>E247</f>
        <v>4352.2</v>
      </c>
    </row>
    <row r="247" spans="1:5" s="96" customFormat="1" ht="25.5">
      <c r="A247" s="100" t="s">
        <v>903</v>
      </c>
      <c r="B247" s="94" t="s">
        <v>861</v>
      </c>
      <c r="C247" s="4" t="s">
        <v>268</v>
      </c>
      <c r="D247" s="4" t="s">
        <v>851</v>
      </c>
      <c r="E247" s="95">
        <v>4352.2</v>
      </c>
    </row>
    <row r="248" spans="1:5" s="96" customFormat="1" ht="102">
      <c r="A248" s="100" t="s">
        <v>270</v>
      </c>
      <c r="B248" s="94" t="s">
        <v>861</v>
      </c>
      <c r="C248" s="4" t="s">
        <v>269</v>
      </c>
      <c r="D248" s="4"/>
      <c r="E248" s="95">
        <f>E249</f>
        <v>102.9</v>
      </c>
    </row>
    <row r="249" spans="1:5" s="96" customFormat="1" ht="25.5">
      <c r="A249" s="100" t="s">
        <v>903</v>
      </c>
      <c r="B249" s="94" t="s">
        <v>861</v>
      </c>
      <c r="C249" s="4" t="s">
        <v>269</v>
      </c>
      <c r="D249" s="4" t="s">
        <v>851</v>
      </c>
      <c r="E249" s="95">
        <v>102.9</v>
      </c>
    </row>
    <row r="250" spans="1:5" s="164" customFormat="1" ht="12.75">
      <c r="A250" s="90" t="s">
        <v>664</v>
      </c>
      <c r="B250" s="166" t="s">
        <v>861</v>
      </c>
      <c r="C250" s="87" t="s">
        <v>745</v>
      </c>
      <c r="D250" s="87"/>
      <c r="E250" s="88">
        <f>E251</f>
        <v>1700</v>
      </c>
    </row>
    <row r="251" spans="1:5" s="164" customFormat="1" ht="12.75">
      <c r="A251" s="91" t="s">
        <v>1058</v>
      </c>
      <c r="B251" s="166" t="s">
        <v>861</v>
      </c>
      <c r="C251" s="87" t="s">
        <v>1053</v>
      </c>
      <c r="D251" s="87"/>
      <c r="E251" s="88">
        <f>E252</f>
        <v>1700</v>
      </c>
    </row>
    <row r="252" spans="1:5" s="140" customFormat="1" ht="38.25">
      <c r="A252" s="116" t="s">
        <v>454</v>
      </c>
      <c r="B252" s="167" t="s">
        <v>861</v>
      </c>
      <c r="C252" s="117" t="s">
        <v>653</v>
      </c>
      <c r="D252" s="118"/>
      <c r="E252" s="154">
        <f>E253</f>
        <v>1700</v>
      </c>
    </row>
    <row r="253" spans="1:5" s="140" customFormat="1" ht="25.5">
      <c r="A253" s="100" t="s">
        <v>903</v>
      </c>
      <c r="B253" s="167" t="s">
        <v>861</v>
      </c>
      <c r="C253" s="117" t="s">
        <v>653</v>
      </c>
      <c r="D253" s="118">
        <v>810</v>
      </c>
      <c r="E253" s="154">
        <v>1700</v>
      </c>
    </row>
    <row r="254" spans="1:5" s="219" customFormat="1" ht="15">
      <c r="A254" s="220" t="s">
        <v>523</v>
      </c>
      <c r="B254" s="218" t="s">
        <v>524</v>
      </c>
      <c r="C254" s="221"/>
      <c r="D254" s="226"/>
      <c r="E254" s="223">
        <f>E265+E261+E255</f>
        <v>23907.6</v>
      </c>
    </row>
    <row r="255" spans="1:5" s="219" customFormat="1" ht="15">
      <c r="A255" s="90" t="s">
        <v>664</v>
      </c>
      <c r="B255" s="218" t="s">
        <v>524</v>
      </c>
      <c r="C255" s="229" t="s">
        <v>745</v>
      </c>
      <c r="D255" s="226"/>
      <c r="E255" s="223">
        <f>E256</f>
        <v>2345.6</v>
      </c>
    </row>
    <row r="256" spans="1:5" s="219" customFormat="1" ht="15">
      <c r="A256" s="91" t="s">
        <v>1058</v>
      </c>
      <c r="B256" s="218" t="s">
        <v>524</v>
      </c>
      <c r="C256" s="229" t="s">
        <v>1053</v>
      </c>
      <c r="D256" s="226"/>
      <c r="E256" s="223">
        <f>E257+E259</f>
        <v>2345.6</v>
      </c>
    </row>
    <row r="257" spans="1:5" s="140" customFormat="1" ht="25.5">
      <c r="A257" s="116" t="s">
        <v>287</v>
      </c>
      <c r="B257" s="366" t="s">
        <v>524</v>
      </c>
      <c r="C257" s="117" t="s">
        <v>286</v>
      </c>
      <c r="D257" s="118"/>
      <c r="E257" s="154">
        <f>E258</f>
        <v>2288.2</v>
      </c>
    </row>
    <row r="258" spans="1:5" s="140" customFormat="1" ht="25.5">
      <c r="A258" s="100" t="s">
        <v>815</v>
      </c>
      <c r="B258" s="366" t="s">
        <v>524</v>
      </c>
      <c r="C258" s="117" t="s">
        <v>286</v>
      </c>
      <c r="D258" s="118">
        <v>414</v>
      </c>
      <c r="E258" s="154">
        <v>2288.2</v>
      </c>
    </row>
    <row r="259" spans="1:5" s="140" customFormat="1" ht="38.25">
      <c r="A259" s="100" t="s">
        <v>327</v>
      </c>
      <c r="B259" s="366" t="s">
        <v>524</v>
      </c>
      <c r="C259" s="117" t="s">
        <v>326</v>
      </c>
      <c r="D259" s="118"/>
      <c r="E259" s="154">
        <f>E260</f>
        <v>57.4</v>
      </c>
    </row>
    <row r="260" spans="1:5" s="140" customFormat="1" ht="25.5">
      <c r="A260" s="102" t="s">
        <v>936</v>
      </c>
      <c r="B260" s="366" t="s">
        <v>524</v>
      </c>
      <c r="C260" s="117" t="s">
        <v>326</v>
      </c>
      <c r="D260" s="118">
        <v>244</v>
      </c>
      <c r="E260" s="154">
        <v>57.4</v>
      </c>
    </row>
    <row r="261" spans="1:5" ht="25.5">
      <c r="A261" s="121" t="s">
        <v>521</v>
      </c>
      <c r="B261" s="122" t="s">
        <v>524</v>
      </c>
      <c r="C261" s="128" t="s">
        <v>569</v>
      </c>
      <c r="D261" s="132"/>
      <c r="E261" s="153">
        <f>E262</f>
        <v>20500</v>
      </c>
    </row>
    <row r="262" spans="1:5" s="152" customFormat="1" ht="38.25">
      <c r="A262" s="121" t="s">
        <v>522</v>
      </c>
      <c r="B262" s="122" t="s">
        <v>524</v>
      </c>
      <c r="C262" s="128" t="s">
        <v>570</v>
      </c>
      <c r="D262" s="131"/>
      <c r="E262" s="153">
        <f>E263</f>
        <v>20500</v>
      </c>
    </row>
    <row r="263" spans="1:5" ht="76.5">
      <c r="A263" s="130" t="s">
        <v>694</v>
      </c>
      <c r="B263" s="119" t="s">
        <v>524</v>
      </c>
      <c r="C263" s="117" t="s">
        <v>571</v>
      </c>
      <c r="D263" s="132"/>
      <c r="E263" s="154">
        <f>E264</f>
        <v>20500</v>
      </c>
    </row>
    <row r="264" spans="1:5" s="92" customFormat="1" ht="25.5">
      <c r="A264" s="102" t="s">
        <v>936</v>
      </c>
      <c r="B264" s="119" t="s">
        <v>524</v>
      </c>
      <c r="C264" s="117" t="s">
        <v>571</v>
      </c>
      <c r="D264" s="118">
        <v>244</v>
      </c>
      <c r="E264" s="154">
        <v>20500</v>
      </c>
    </row>
    <row r="265" spans="1:5" s="96" customFormat="1" ht="25.5">
      <c r="A265" s="121" t="s">
        <v>538</v>
      </c>
      <c r="B265" s="122" t="s">
        <v>524</v>
      </c>
      <c r="C265" s="137" t="s">
        <v>596</v>
      </c>
      <c r="D265" s="118"/>
      <c r="E265" s="153">
        <f>E266</f>
        <v>1062</v>
      </c>
    </row>
    <row r="266" spans="1:5" s="164" customFormat="1" ht="38.25">
      <c r="A266" s="139" t="s">
        <v>545</v>
      </c>
      <c r="B266" s="122" t="s">
        <v>524</v>
      </c>
      <c r="C266" s="128" t="s">
        <v>603</v>
      </c>
      <c r="D266" s="135"/>
      <c r="E266" s="153">
        <f>E267+E269+E271</f>
        <v>1062</v>
      </c>
    </row>
    <row r="267" spans="1:5" ht="76.5">
      <c r="A267" s="138" t="s">
        <v>712</v>
      </c>
      <c r="B267" s="119" t="s">
        <v>524</v>
      </c>
      <c r="C267" s="117" t="s">
        <v>604</v>
      </c>
      <c r="D267" s="132"/>
      <c r="E267" s="154">
        <f>E268</f>
        <v>500</v>
      </c>
    </row>
    <row r="268" spans="1:5" ht="25.5">
      <c r="A268" s="102" t="s">
        <v>936</v>
      </c>
      <c r="B268" s="119" t="s">
        <v>524</v>
      </c>
      <c r="C268" s="117" t="s">
        <v>604</v>
      </c>
      <c r="D268" s="118">
        <v>244</v>
      </c>
      <c r="E268" s="154">
        <v>500</v>
      </c>
    </row>
    <row r="269" spans="1:5" s="164" customFormat="1" ht="63.75">
      <c r="A269" s="138" t="s">
        <v>713</v>
      </c>
      <c r="B269" s="119" t="s">
        <v>524</v>
      </c>
      <c r="C269" s="117" t="s">
        <v>605</v>
      </c>
      <c r="D269" s="132"/>
      <c r="E269" s="154">
        <f>E270</f>
        <v>212</v>
      </c>
    </row>
    <row r="270" spans="1:5" s="164" customFormat="1" ht="25.5">
      <c r="A270" s="102" t="s">
        <v>936</v>
      </c>
      <c r="B270" s="119" t="s">
        <v>524</v>
      </c>
      <c r="C270" s="117" t="s">
        <v>605</v>
      </c>
      <c r="D270" s="118">
        <v>244</v>
      </c>
      <c r="E270" s="154">
        <v>212</v>
      </c>
    </row>
    <row r="271" spans="1:5" s="96" customFormat="1" ht="76.5">
      <c r="A271" s="138" t="s">
        <v>714</v>
      </c>
      <c r="B271" s="119" t="s">
        <v>524</v>
      </c>
      <c r="C271" s="117" t="s">
        <v>606</v>
      </c>
      <c r="D271" s="132"/>
      <c r="E271" s="154">
        <f>E272</f>
        <v>350</v>
      </c>
    </row>
    <row r="272" spans="1:5" s="96" customFormat="1" ht="51">
      <c r="A272" s="58" t="s">
        <v>715</v>
      </c>
      <c r="B272" s="119" t="s">
        <v>524</v>
      </c>
      <c r="C272" s="117" t="s">
        <v>606</v>
      </c>
      <c r="D272" s="118">
        <v>412</v>
      </c>
      <c r="E272" s="154">
        <v>350</v>
      </c>
    </row>
    <row r="273" spans="1:5" s="212" customFormat="1" ht="15">
      <c r="A273" s="206" t="s">
        <v>859</v>
      </c>
      <c r="B273" s="211" t="s">
        <v>858</v>
      </c>
      <c r="C273" s="207"/>
      <c r="D273" s="207"/>
      <c r="E273" s="209">
        <f>E274+E278+E301+E305+E297</f>
        <v>5390</v>
      </c>
    </row>
    <row r="274" spans="1:5" s="164" customFormat="1" ht="38.25">
      <c r="A274" s="90" t="s">
        <v>1017</v>
      </c>
      <c r="B274" s="166" t="s">
        <v>858</v>
      </c>
      <c r="C274" s="87" t="s">
        <v>750</v>
      </c>
      <c r="D274" s="87"/>
      <c r="E274" s="88">
        <f>E275</f>
        <v>300</v>
      </c>
    </row>
    <row r="275" spans="1:5" s="164" customFormat="1" ht="51">
      <c r="A275" s="91" t="s">
        <v>411</v>
      </c>
      <c r="B275" s="166" t="s">
        <v>858</v>
      </c>
      <c r="C275" s="87" t="s">
        <v>774</v>
      </c>
      <c r="D275" s="87"/>
      <c r="E275" s="88">
        <f>E276</f>
        <v>300</v>
      </c>
    </row>
    <row r="276" spans="1:5" s="96" customFormat="1" ht="63.75">
      <c r="A276" s="100" t="s">
        <v>477</v>
      </c>
      <c r="B276" s="167" t="s">
        <v>858</v>
      </c>
      <c r="C276" s="4" t="s">
        <v>857</v>
      </c>
      <c r="D276" s="4"/>
      <c r="E276" s="95">
        <f>E277</f>
        <v>300</v>
      </c>
    </row>
    <row r="277" spans="1:5" s="96" customFormat="1" ht="25.5">
      <c r="A277" s="100" t="s">
        <v>903</v>
      </c>
      <c r="B277" s="167" t="s">
        <v>858</v>
      </c>
      <c r="C277" s="4" t="s">
        <v>857</v>
      </c>
      <c r="D277" s="4" t="s">
        <v>851</v>
      </c>
      <c r="E277" s="95">
        <v>300</v>
      </c>
    </row>
    <row r="278" spans="1:5" s="96" customFormat="1" ht="38.25">
      <c r="A278" s="90" t="s">
        <v>743</v>
      </c>
      <c r="B278" s="166" t="s">
        <v>858</v>
      </c>
      <c r="C278" s="87" t="s">
        <v>752</v>
      </c>
      <c r="D278" s="87"/>
      <c r="E278" s="88">
        <f>E279+E288</f>
        <v>900</v>
      </c>
    </row>
    <row r="279" spans="1:5" s="164" customFormat="1" ht="63.75">
      <c r="A279" s="91" t="s">
        <v>412</v>
      </c>
      <c r="B279" s="166" t="s">
        <v>858</v>
      </c>
      <c r="C279" s="87" t="s">
        <v>783</v>
      </c>
      <c r="D279" s="87"/>
      <c r="E279" s="88">
        <f>E280+E282+E284+E286</f>
        <v>600</v>
      </c>
    </row>
    <row r="280" spans="1:5" s="96" customFormat="1" ht="76.5">
      <c r="A280" s="58" t="s">
        <v>413</v>
      </c>
      <c r="B280" s="167" t="s">
        <v>858</v>
      </c>
      <c r="C280" s="4" t="s">
        <v>1118</v>
      </c>
      <c r="D280" s="4"/>
      <c r="E280" s="95">
        <f>E281</f>
        <v>150</v>
      </c>
    </row>
    <row r="281" spans="1:5" s="96" customFormat="1" ht="25.5">
      <c r="A281" s="100" t="s">
        <v>903</v>
      </c>
      <c r="B281" s="167" t="s">
        <v>858</v>
      </c>
      <c r="C281" s="4" t="s">
        <v>1118</v>
      </c>
      <c r="D281" s="4" t="s">
        <v>851</v>
      </c>
      <c r="E281" s="95">
        <v>150</v>
      </c>
    </row>
    <row r="282" spans="1:5" s="96" customFormat="1" ht="89.25">
      <c r="A282" s="58" t="s">
        <v>414</v>
      </c>
      <c r="B282" s="167" t="s">
        <v>858</v>
      </c>
      <c r="C282" s="4" t="s">
        <v>1119</v>
      </c>
      <c r="D282" s="4"/>
      <c r="E282" s="95">
        <f>E283</f>
        <v>250</v>
      </c>
    </row>
    <row r="283" spans="1:5" s="96" customFormat="1" ht="25.5">
      <c r="A283" s="100" t="s">
        <v>903</v>
      </c>
      <c r="B283" s="167" t="s">
        <v>858</v>
      </c>
      <c r="C283" s="4" t="s">
        <v>1119</v>
      </c>
      <c r="D283" s="4" t="s">
        <v>851</v>
      </c>
      <c r="E283" s="95">
        <v>250</v>
      </c>
    </row>
    <row r="284" spans="1:5" s="96" customFormat="1" ht="76.5">
      <c r="A284" s="58" t="s">
        <v>1117</v>
      </c>
      <c r="B284" s="167" t="s">
        <v>858</v>
      </c>
      <c r="C284" s="4" t="s">
        <v>1120</v>
      </c>
      <c r="D284" s="4"/>
      <c r="E284" s="95">
        <f>E285</f>
        <v>150</v>
      </c>
    </row>
    <row r="285" spans="1:5" s="96" customFormat="1" ht="25.5">
      <c r="A285" s="58" t="s">
        <v>936</v>
      </c>
      <c r="B285" s="167" t="s">
        <v>858</v>
      </c>
      <c r="C285" s="4" t="s">
        <v>1120</v>
      </c>
      <c r="D285" s="4" t="s">
        <v>981</v>
      </c>
      <c r="E285" s="95">
        <v>150</v>
      </c>
    </row>
    <row r="286" spans="1:5" s="96" customFormat="1" ht="76.5">
      <c r="A286" s="58" t="s">
        <v>319</v>
      </c>
      <c r="B286" s="167" t="s">
        <v>858</v>
      </c>
      <c r="C286" s="4" t="s">
        <v>1121</v>
      </c>
      <c r="D286" s="4"/>
      <c r="E286" s="95">
        <f>E287</f>
        <v>50</v>
      </c>
    </row>
    <row r="287" spans="1:5" s="96" customFormat="1" ht="25.5">
      <c r="A287" s="58" t="s">
        <v>936</v>
      </c>
      <c r="B287" s="167" t="s">
        <v>858</v>
      </c>
      <c r="C287" s="4" t="s">
        <v>1121</v>
      </c>
      <c r="D287" s="4" t="s">
        <v>981</v>
      </c>
      <c r="E287" s="95">
        <v>50</v>
      </c>
    </row>
    <row r="288" spans="1:5" s="92" customFormat="1" ht="51">
      <c r="A288" s="91" t="s">
        <v>415</v>
      </c>
      <c r="B288" s="166" t="s">
        <v>858</v>
      </c>
      <c r="C288" s="87" t="s">
        <v>785</v>
      </c>
      <c r="D288" s="87"/>
      <c r="E288" s="88">
        <f>E289+E291+E293+E295</f>
        <v>300</v>
      </c>
    </row>
    <row r="289" spans="1:5" s="96" customFormat="1" ht="76.5">
      <c r="A289" s="100" t="s">
        <v>416</v>
      </c>
      <c r="B289" s="167" t="s">
        <v>858</v>
      </c>
      <c r="C289" s="4" t="s">
        <v>1125</v>
      </c>
      <c r="D289" s="4"/>
      <c r="E289" s="95">
        <f>E290</f>
        <v>100</v>
      </c>
    </row>
    <row r="290" spans="1:5" s="96" customFormat="1" ht="25.5">
      <c r="A290" s="58" t="s">
        <v>936</v>
      </c>
      <c r="B290" s="167" t="s">
        <v>858</v>
      </c>
      <c r="C290" s="4" t="s">
        <v>1125</v>
      </c>
      <c r="D290" s="4" t="s">
        <v>981</v>
      </c>
      <c r="E290" s="95">
        <v>100</v>
      </c>
    </row>
    <row r="291" spans="1:5" s="96" customFormat="1" ht="76.5">
      <c r="A291" s="100" t="s">
        <v>369</v>
      </c>
      <c r="B291" s="167" t="s">
        <v>858</v>
      </c>
      <c r="C291" s="4" t="s">
        <v>1126</v>
      </c>
      <c r="D291" s="4"/>
      <c r="E291" s="95">
        <f>E292</f>
        <v>80</v>
      </c>
    </row>
    <row r="292" spans="1:5" s="96" customFormat="1" ht="25.5">
      <c r="A292" s="58" t="s">
        <v>936</v>
      </c>
      <c r="B292" s="167" t="s">
        <v>858</v>
      </c>
      <c r="C292" s="4" t="s">
        <v>1126</v>
      </c>
      <c r="D292" s="4" t="s">
        <v>981</v>
      </c>
      <c r="E292" s="95">
        <v>80</v>
      </c>
    </row>
    <row r="293" spans="1:5" s="96" customFormat="1" ht="63.75">
      <c r="A293" s="100" t="s">
        <v>1123</v>
      </c>
      <c r="B293" s="167" t="s">
        <v>858</v>
      </c>
      <c r="C293" s="4" t="s">
        <v>1127</v>
      </c>
      <c r="D293" s="4"/>
      <c r="E293" s="95">
        <f>E294</f>
        <v>50</v>
      </c>
    </row>
    <row r="294" spans="1:5" s="96" customFormat="1" ht="25.5">
      <c r="A294" s="58" t="s">
        <v>936</v>
      </c>
      <c r="B294" s="167" t="s">
        <v>858</v>
      </c>
      <c r="C294" s="4" t="s">
        <v>1127</v>
      </c>
      <c r="D294" s="4" t="s">
        <v>981</v>
      </c>
      <c r="E294" s="95">
        <v>50</v>
      </c>
    </row>
    <row r="295" spans="1:5" s="96" customFormat="1" ht="63.75">
      <c r="A295" s="100" t="s">
        <v>1124</v>
      </c>
      <c r="B295" s="167" t="s">
        <v>858</v>
      </c>
      <c r="C295" s="4" t="s">
        <v>1128</v>
      </c>
      <c r="D295" s="4"/>
      <c r="E295" s="95">
        <f>E296</f>
        <v>70</v>
      </c>
    </row>
    <row r="296" spans="1:5" s="96" customFormat="1" ht="25.5">
      <c r="A296" s="58" t="s">
        <v>936</v>
      </c>
      <c r="B296" s="167" t="s">
        <v>858</v>
      </c>
      <c r="C296" s="4" t="s">
        <v>1128</v>
      </c>
      <c r="D296" s="4" t="s">
        <v>981</v>
      </c>
      <c r="E296" s="95">
        <v>70</v>
      </c>
    </row>
    <row r="297" spans="1:5" s="164" customFormat="1" ht="12.75">
      <c r="A297" s="90" t="s">
        <v>664</v>
      </c>
      <c r="B297" s="170" t="s">
        <v>858</v>
      </c>
      <c r="C297" s="128" t="s">
        <v>745</v>
      </c>
      <c r="D297" s="131"/>
      <c r="E297" s="153">
        <f>E298</f>
        <v>3500</v>
      </c>
    </row>
    <row r="298" spans="1:5" s="164" customFormat="1" ht="12.75">
      <c r="A298" s="91" t="s">
        <v>1058</v>
      </c>
      <c r="B298" s="170" t="s">
        <v>858</v>
      </c>
      <c r="C298" s="128" t="s">
        <v>1053</v>
      </c>
      <c r="D298" s="131"/>
      <c r="E298" s="153">
        <f>E299</f>
        <v>3500</v>
      </c>
    </row>
    <row r="299" spans="1:5" s="96" customFormat="1" ht="51">
      <c r="A299" s="370" t="s">
        <v>310</v>
      </c>
      <c r="B299" s="167" t="s">
        <v>858</v>
      </c>
      <c r="C299" s="362" t="s">
        <v>311</v>
      </c>
      <c r="D299" s="4"/>
      <c r="E299" s="95">
        <f>E300</f>
        <v>3500</v>
      </c>
    </row>
    <row r="300" spans="1:5" s="96" customFormat="1" ht="12.75">
      <c r="A300" s="102" t="s">
        <v>823</v>
      </c>
      <c r="B300" s="167" t="s">
        <v>858</v>
      </c>
      <c r="C300" s="362" t="s">
        <v>311</v>
      </c>
      <c r="D300" s="4" t="s">
        <v>994</v>
      </c>
      <c r="E300" s="95">
        <v>3500</v>
      </c>
    </row>
    <row r="301" spans="1:5" s="164" customFormat="1" ht="25.5">
      <c r="A301" s="121" t="s">
        <v>521</v>
      </c>
      <c r="B301" s="170" t="s">
        <v>858</v>
      </c>
      <c r="C301" s="128" t="s">
        <v>569</v>
      </c>
      <c r="D301" s="131"/>
      <c r="E301" s="153">
        <f>E302</f>
        <v>590</v>
      </c>
    </row>
    <row r="302" spans="1:5" s="164" customFormat="1" ht="38.25">
      <c r="A302" s="121" t="s">
        <v>527</v>
      </c>
      <c r="B302" s="170" t="s">
        <v>858</v>
      </c>
      <c r="C302" s="128" t="s">
        <v>574</v>
      </c>
      <c r="D302" s="131"/>
      <c r="E302" s="153">
        <f>E303</f>
        <v>590</v>
      </c>
    </row>
    <row r="303" spans="1:5" s="96" customFormat="1" ht="76.5">
      <c r="A303" s="130" t="s">
        <v>697</v>
      </c>
      <c r="B303" s="171" t="s">
        <v>858</v>
      </c>
      <c r="C303" s="117" t="s">
        <v>575</v>
      </c>
      <c r="D303" s="132"/>
      <c r="E303" s="154">
        <f>E304</f>
        <v>590</v>
      </c>
    </row>
    <row r="304" spans="1:5" s="152" customFormat="1" ht="25.5">
      <c r="A304" s="102" t="s">
        <v>936</v>
      </c>
      <c r="B304" s="171" t="s">
        <v>858</v>
      </c>
      <c r="C304" s="117" t="s">
        <v>575</v>
      </c>
      <c r="D304" s="118">
        <v>244</v>
      </c>
      <c r="E304" s="154">
        <v>590</v>
      </c>
    </row>
    <row r="305" spans="1:5" s="164" customFormat="1" ht="25.5">
      <c r="A305" s="91" t="s">
        <v>535</v>
      </c>
      <c r="B305" s="166" t="s">
        <v>858</v>
      </c>
      <c r="C305" s="87" t="s">
        <v>590</v>
      </c>
      <c r="D305" s="87"/>
      <c r="E305" s="88">
        <f>E306</f>
        <v>100</v>
      </c>
    </row>
    <row r="306" spans="1:5" s="164" customFormat="1" ht="51">
      <c r="A306" s="91" t="s">
        <v>536</v>
      </c>
      <c r="B306" s="166" t="s">
        <v>858</v>
      </c>
      <c r="C306" s="87" t="s">
        <v>591</v>
      </c>
      <c r="D306" s="87"/>
      <c r="E306" s="88">
        <f>E307+E309</f>
        <v>100</v>
      </c>
    </row>
    <row r="307" spans="1:5" s="96" customFormat="1" ht="89.25">
      <c r="A307" s="100" t="s">
        <v>705</v>
      </c>
      <c r="B307" s="167" t="s">
        <v>858</v>
      </c>
      <c r="C307" s="4" t="s">
        <v>592</v>
      </c>
      <c r="D307" s="4"/>
      <c r="E307" s="95">
        <f>E308</f>
        <v>30</v>
      </c>
    </row>
    <row r="308" spans="1:5" s="96" customFormat="1" ht="25.5">
      <c r="A308" s="100" t="s">
        <v>903</v>
      </c>
      <c r="B308" s="167" t="s">
        <v>858</v>
      </c>
      <c r="C308" s="4" t="s">
        <v>592</v>
      </c>
      <c r="D308" s="4">
        <v>810</v>
      </c>
      <c r="E308" s="95">
        <v>30</v>
      </c>
    </row>
    <row r="309" spans="1:5" s="96" customFormat="1" ht="102">
      <c r="A309" s="100" t="s">
        <v>706</v>
      </c>
      <c r="B309" s="167" t="s">
        <v>858</v>
      </c>
      <c r="C309" s="4" t="s">
        <v>593</v>
      </c>
      <c r="D309" s="4"/>
      <c r="E309" s="95">
        <f>E310</f>
        <v>70</v>
      </c>
    </row>
    <row r="310" spans="1:5" s="96" customFormat="1" ht="25.5">
      <c r="A310" s="100" t="s">
        <v>936</v>
      </c>
      <c r="B310" s="167" t="s">
        <v>858</v>
      </c>
      <c r="C310" s="4" t="s">
        <v>593</v>
      </c>
      <c r="D310" s="4">
        <v>244</v>
      </c>
      <c r="E310" s="95">
        <v>70</v>
      </c>
    </row>
    <row r="311" spans="1:5" s="212" customFormat="1" ht="15">
      <c r="A311" s="227" t="s">
        <v>636</v>
      </c>
      <c r="B311" s="211" t="s">
        <v>1090</v>
      </c>
      <c r="C311" s="207"/>
      <c r="D311" s="207"/>
      <c r="E311" s="209">
        <f>E312+E338+E370</f>
        <v>363706.39999999997</v>
      </c>
    </row>
    <row r="312" spans="1:5" s="219" customFormat="1" ht="15">
      <c r="A312" s="227" t="s">
        <v>828</v>
      </c>
      <c r="B312" s="211" t="s">
        <v>827</v>
      </c>
      <c r="C312" s="207"/>
      <c r="D312" s="207"/>
      <c r="E312" s="209">
        <f>E317+E330+E313</f>
        <v>292885.8</v>
      </c>
    </row>
    <row r="313" spans="1:5" s="152" customFormat="1" ht="38.25">
      <c r="A313" s="90" t="s">
        <v>1006</v>
      </c>
      <c r="B313" s="86" t="s">
        <v>827</v>
      </c>
      <c r="C313" s="87" t="s">
        <v>1007</v>
      </c>
      <c r="D313" s="87"/>
      <c r="E313" s="88">
        <f>E314</f>
        <v>110666</v>
      </c>
    </row>
    <row r="314" spans="1:5" s="152" customFormat="1" ht="63.75">
      <c r="A314" s="91" t="s">
        <v>469</v>
      </c>
      <c r="B314" s="86" t="s">
        <v>827</v>
      </c>
      <c r="C314" s="87" t="s">
        <v>826</v>
      </c>
      <c r="D314" s="87"/>
      <c r="E314" s="88">
        <f>E315</f>
        <v>110666</v>
      </c>
    </row>
    <row r="315" spans="1:5" ht="89.25">
      <c r="A315" s="100" t="s">
        <v>370</v>
      </c>
      <c r="B315" s="94" t="s">
        <v>827</v>
      </c>
      <c r="C315" s="4" t="s">
        <v>829</v>
      </c>
      <c r="D315" s="4"/>
      <c r="E315" s="95">
        <f>E316</f>
        <v>110666</v>
      </c>
    </row>
    <row r="316" spans="1:5" ht="12.75">
      <c r="A316" s="99" t="s">
        <v>823</v>
      </c>
      <c r="B316" s="94" t="s">
        <v>827</v>
      </c>
      <c r="C316" s="4" t="s">
        <v>829</v>
      </c>
      <c r="D316" s="4" t="s">
        <v>994</v>
      </c>
      <c r="E316" s="95">
        <v>110666</v>
      </c>
    </row>
    <row r="317" spans="1:5" s="96" customFormat="1" ht="12.75">
      <c r="A317" s="90" t="s">
        <v>664</v>
      </c>
      <c r="B317" s="166" t="s">
        <v>827</v>
      </c>
      <c r="C317" s="113" t="s">
        <v>745</v>
      </c>
      <c r="D317" s="113"/>
      <c r="E317" s="115">
        <f>E318</f>
        <v>12536.5</v>
      </c>
    </row>
    <row r="318" spans="1:5" s="84" customFormat="1" ht="12.75">
      <c r="A318" s="91" t="s">
        <v>1058</v>
      </c>
      <c r="B318" s="166" t="s">
        <v>827</v>
      </c>
      <c r="C318" s="87" t="s">
        <v>1053</v>
      </c>
      <c r="D318" s="87"/>
      <c r="E318" s="88">
        <f>E321+E323+E328+E325+E319</f>
        <v>12536.5</v>
      </c>
    </row>
    <row r="319" spans="1:5" ht="51">
      <c r="A319" s="205" t="s">
        <v>155</v>
      </c>
      <c r="B319" s="167" t="s">
        <v>827</v>
      </c>
      <c r="C319" s="117" t="s">
        <v>156</v>
      </c>
      <c r="D319" s="132"/>
      <c r="E319" s="154">
        <f>E320</f>
        <v>2192</v>
      </c>
    </row>
    <row r="320" spans="1:5" ht="38.25">
      <c r="A320" s="58" t="s">
        <v>693</v>
      </c>
      <c r="B320" s="167" t="s">
        <v>827</v>
      </c>
      <c r="C320" s="117" t="s">
        <v>156</v>
      </c>
      <c r="D320" s="118">
        <v>630</v>
      </c>
      <c r="E320" s="154">
        <v>2192</v>
      </c>
    </row>
    <row r="321" spans="1:5" s="84" customFormat="1" ht="51">
      <c r="A321" s="116" t="s">
        <v>453</v>
      </c>
      <c r="B321" s="167" t="s">
        <v>827</v>
      </c>
      <c r="C321" s="117" t="s">
        <v>654</v>
      </c>
      <c r="D321" s="118"/>
      <c r="E321" s="154">
        <f>E322</f>
        <v>7670</v>
      </c>
    </row>
    <row r="322" spans="1:5" s="168" customFormat="1" ht="25.5">
      <c r="A322" s="100" t="s">
        <v>903</v>
      </c>
      <c r="B322" s="167" t="s">
        <v>827</v>
      </c>
      <c r="C322" s="117" t="s">
        <v>654</v>
      </c>
      <c r="D322" s="118">
        <v>810</v>
      </c>
      <c r="E322" s="154">
        <v>7670</v>
      </c>
    </row>
    <row r="323" spans="1:5" ht="38.25">
      <c r="A323" s="116" t="s">
        <v>452</v>
      </c>
      <c r="B323" s="167" t="s">
        <v>827</v>
      </c>
      <c r="C323" s="119" t="s">
        <v>655</v>
      </c>
      <c r="D323" s="118"/>
      <c r="E323" s="155">
        <f>E324</f>
        <v>700</v>
      </c>
    </row>
    <row r="324" spans="1:5" ht="25.5">
      <c r="A324" s="58" t="s">
        <v>680</v>
      </c>
      <c r="B324" s="167" t="s">
        <v>827</v>
      </c>
      <c r="C324" s="119" t="s">
        <v>655</v>
      </c>
      <c r="D324" s="118">
        <v>243</v>
      </c>
      <c r="E324" s="155">
        <v>700</v>
      </c>
    </row>
    <row r="325" spans="1:5" s="92" customFormat="1" ht="38.25">
      <c r="A325" s="116" t="s">
        <v>451</v>
      </c>
      <c r="B325" s="119" t="s">
        <v>827</v>
      </c>
      <c r="C325" s="119" t="s">
        <v>656</v>
      </c>
      <c r="D325" s="118"/>
      <c r="E325" s="155">
        <f>E327+E326</f>
        <v>819.5</v>
      </c>
    </row>
    <row r="326" spans="1:5" s="92" customFormat="1" ht="25.5">
      <c r="A326" s="116" t="s">
        <v>831</v>
      </c>
      <c r="B326" s="119" t="s">
        <v>827</v>
      </c>
      <c r="C326" s="119" t="s">
        <v>656</v>
      </c>
      <c r="D326" s="118">
        <v>412</v>
      </c>
      <c r="E326" s="155">
        <v>319.5</v>
      </c>
    </row>
    <row r="327" spans="1:5" s="96" customFormat="1" ht="38.25">
      <c r="A327" s="58" t="s">
        <v>683</v>
      </c>
      <c r="B327" s="119" t="s">
        <v>827</v>
      </c>
      <c r="C327" s="119" t="s">
        <v>656</v>
      </c>
      <c r="D327" s="118">
        <v>414</v>
      </c>
      <c r="E327" s="155">
        <v>500</v>
      </c>
    </row>
    <row r="328" spans="1:5" ht="25.5">
      <c r="A328" s="116" t="s">
        <v>450</v>
      </c>
      <c r="B328" s="167" t="s">
        <v>827</v>
      </c>
      <c r="C328" s="117" t="s">
        <v>657</v>
      </c>
      <c r="D328" s="118"/>
      <c r="E328" s="154">
        <f>E329</f>
        <v>1155</v>
      </c>
    </row>
    <row r="329" spans="1:5" ht="25.5">
      <c r="A329" s="102" t="s">
        <v>936</v>
      </c>
      <c r="B329" s="167" t="s">
        <v>827</v>
      </c>
      <c r="C329" s="117" t="s">
        <v>657</v>
      </c>
      <c r="D329" s="118">
        <v>244</v>
      </c>
      <c r="E329" s="154">
        <v>1155</v>
      </c>
    </row>
    <row r="330" spans="1:5" s="164" customFormat="1" ht="25.5">
      <c r="A330" s="121" t="s">
        <v>518</v>
      </c>
      <c r="B330" s="166" t="s">
        <v>827</v>
      </c>
      <c r="C330" s="122" t="s">
        <v>563</v>
      </c>
      <c r="D330" s="127"/>
      <c r="E330" s="153">
        <f>E331</f>
        <v>169683.3</v>
      </c>
    </row>
    <row r="331" spans="1:5" s="152" customFormat="1" ht="51">
      <c r="A331" s="121" t="s">
        <v>520</v>
      </c>
      <c r="B331" s="166" t="s">
        <v>827</v>
      </c>
      <c r="C331" s="128" t="s">
        <v>567</v>
      </c>
      <c r="D331" s="131"/>
      <c r="E331" s="153">
        <f>E336+E332+E334</f>
        <v>169683.3</v>
      </c>
    </row>
    <row r="332" spans="1:5" s="164" customFormat="1" ht="76.5">
      <c r="A332" s="130" t="s">
        <v>692</v>
      </c>
      <c r="B332" s="167" t="s">
        <v>827</v>
      </c>
      <c r="C332" s="117" t="s">
        <v>734</v>
      </c>
      <c r="D332" s="132"/>
      <c r="E332" s="154">
        <f>E333</f>
        <v>28003.5</v>
      </c>
    </row>
    <row r="333" spans="1:5" s="152" customFormat="1" ht="25.5">
      <c r="A333" s="116" t="s">
        <v>831</v>
      </c>
      <c r="B333" s="167" t="s">
        <v>827</v>
      </c>
      <c r="C333" s="117" t="s">
        <v>734</v>
      </c>
      <c r="D333" s="118">
        <v>412</v>
      </c>
      <c r="E333" s="154">
        <v>28003.5</v>
      </c>
    </row>
    <row r="334" spans="1:5" s="152" customFormat="1" ht="89.25">
      <c r="A334" s="360" t="s">
        <v>272</v>
      </c>
      <c r="B334" s="167" t="s">
        <v>827</v>
      </c>
      <c r="C334" s="117" t="s">
        <v>271</v>
      </c>
      <c r="D334" s="118"/>
      <c r="E334" s="154">
        <f>E335</f>
        <v>51692.9</v>
      </c>
    </row>
    <row r="335" spans="1:5" s="152" customFormat="1" ht="25.5">
      <c r="A335" s="116" t="s">
        <v>831</v>
      </c>
      <c r="B335" s="167" t="s">
        <v>827</v>
      </c>
      <c r="C335" s="117" t="s">
        <v>271</v>
      </c>
      <c r="D335" s="118">
        <v>412</v>
      </c>
      <c r="E335" s="154">
        <f>36185+15507.9</f>
        <v>51692.9</v>
      </c>
    </row>
    <row r="336" spans="1:5" ht="89.25">
      <c r="A336" s="130" t="s">
        <v>691</v>
      </c>
      <c r="B336" s="167" t="s">
        <v>827</v>
      </c>
      <c r="C336" s="117" t="s">
        <v>568</v>
      </c>
      <c r="D336" s="132"/>
      <c r="E336" s="154">
        <f>E337</f>
        <v>89986.9</v>
      </c>
    </row>
    <row r="337" spans="1:5" ht="25.5">
      <c r="A337" s="116" t="s">
        <v>831</v>
      </c>
      <c r="B337" s="167" t="s">
        <v>827</v>
      </c>
      <c r="C337" s="117" t="s">
        <v>568</v>
      </c>
      <c r="D337" s="118">
        <v>412</v>
      </c>
      <c r="E337" s="154">
        <f>13734+76252.9</f>
        <v>89986.9</v>
      </c>
    </row>
    <row r="338" spans="1:5" s="216" customFormat="1" ht="15">
      <c r="A338" s="227" t="s">
        <v>996</v>
      </c>
      <c r="B338" s="211" t="s">
        <v>995</v>
      </c>
      <c r="C338" s="207"/>
      <c r="D338" s="207"/>
      <c r="E338" s="209">
        <f>E339+E346+E354</f>
        <v>28405</v>
      </c>
    </row>
    <row r="339" spans="1:5" s="152" customFormat="1" ht="51">
      <c r="A339" s="90" t="s">
        <v>740</v>
      </c>
      <c r="B339" s="86" t="s">
        <v>995</v>
      </c>
      <c r="C339" s="87" t="s">
        <v>992</v>
      </c>
      <c r="D339" s="87"/>
      <c r="E339" s="88">
        <f>E340+E343</f>
        <v>6306</v>
      </c>
    </row>
    <row r="340" spans="1:5" s="152" customFormat="1" ht="76.5">
      <c r="A340" s="91" t="s">
        <v>315</v>
      </c>
      <c r="B340" s="86" t="s">
        <v>995</v>
      </c>
      <c r="C340" s="87" t="s">
        <v>997</v>
      </c>
      <c r="D340" s="87"/>
      <c r="E340" s="88">
        <f>E341</f>
        <v>2050</v>
      </c>
    </row>
    <row r="341" spans="1:5" ht="114.75">
      <c r="A341" s="93" t="s">
        <v>316</v>
      </c>
      <c r="B341" s="94" t="s">
        <v>995</v>
      </c>
      <c r="C341" s="4" t="s">
        <v>824</v>
      </c>
      <c r="D341" s="4"/>
      <c r="E341" s="95">
        <f>E342</f>
        <v>2050</v>
      </c>
    </row>
    <row r="342" spans="1:5" s="84" customFormat="1" ht="12.75">
      <c r="A342" s="58" t="s">
        <v>807</v>
      </c>
      <c r="B342" s="94" t="s">
        <v>995</v>
      </c>
      <c r="C342" s="4" t="s">
        <v>824</v>
      </c>
      <c r="D342" s="4" t="s">
        <v>994</v>
      </c>
      <c r="E342" s="95">
        <v>2050</v>
      </c>
    </row>
    <row r="343" spans="1:5" s="169" customFormat="1" ht="76.5">
      <c r="A343" s="236" t="s">
        <v>255</v>
      </c>
      <c r="B343" s="86" t="s">
        <v>995</v>
      </c>
      <c r="C343" s="87" t="s">
        <v>998</v>
      </c>
      <c r="D343" s="87"/>
      <c r="E343" s="88">
        <f>E344</f>
        <v>4256</v>
      </c>
    </row>
    <row r="344" spans="1:5" s="169" customFormat="1" ht="114.75">
      <c r="A344" s="99" t="s">
        <v>20</v>
      </c>
      <c r="B344" s="94" t="s">
        <v>995</v>
      </c>
      <c r="C344" s="4" t="s">
        <v>825</v>
      </c>
      <c r="D344" s="4"/>
      <c r="E344" s="95">
        <f>E345</f>
        <v>4256</v>
      </c>
    </row>
    <row r="345" spans="1:5" ht="12.75">
      <c r="A345" s="99" t="s">
        <v>823</v>
      </c>
      <c r="B345" s="94" t="s">
        <v>995</v>
      </c>
      <c r="C345" s="4" t="s">
        <v>825</v>
      </c>
      <c r="D345" s="4" t="s">
        <v>994</v>
      </c>
      <c r="E345" s="95">
        <f>3970+286</f>
        <v>4256</v>
      </c>
    </row>
    <row r="346" spans="1:5" ht="12.75">
      <c r="A346" s="90" t="s">
        <v>664</v>
      </c>
      <c r="B346" s="166" t="s">
        <v>995</v>
      </c>
      <c r="C346" s="113" t="s">
        <v>745</v>
      </c>
      <c r="D346" s="113"/>
      <c r="E346" s="115">
        <f>E347</f>
        <v>3949</v>
      </c>
    </row>
    <row r="347" spans="1:5" ht="12.75">
      <c r="A347" s="91" t="s">
        <v>1058</v>
      </c>
      <c r="B347" s="166" t="s">
        <v>995</v>
      </c>
      <c r="C347" s="87" t="s">
        <v>1053</v>
      </c>
      <c r="D347" s="87"/>
      <c r="E347" s="88">
        <f>E348+E352</f>
        <v>3949</v>
      </c>
    </row>
    <row r="348" spans="1:5" ht="38.25">
      <c r="A348" s="116" t="s">
        <v>444</v>
      </c>
      <c r="B348" s="167" t="s">
        <v>995</v>
      </c>
      <c r="C348" s="117" t="s">
        <v>663</v>
      </c>
      <c r="D348" s="118"/>
      <c r="E348" s="154">
        <f>E350+E351+E349</f>
        <v>3746</v>
      </c>
    </row>
    <row r="349" spans="1:5" ht="38.25">
      <c r="A349" s="58" t="s">
        <v>688</v>
      </c>
      <c r="B349" s="167" t="s">
        <v>995</v>
      </c>
      <c r="C349" s="117" t="s">
        <v>663</v>
      </c>
      <c r="D349" s="118">
        <v>243</v>
      </c>
      <c r="E349" s="154">
        <f>487.1+443.3+648.6</f>
        <v>1579</v>
      </c>
    </row>
    <row r="350" spans="1:5" ht="25.5">
      <c r="A350" s="102" t="s">
        <v>936</v>
      </c>
      <c r="B350" s="167" t="s">
        <v>995</v>
      </c>
      <c r="C350" s="117" t="s">
        <v>663</v>
      </c>
      <c r="D350" s="118">
        <v>244</v>
      </c>
      <c r="E350" s="154">
        <v>576</v>
      </c>
    </row>
    <row r="351" spans="1:5" ht="25.5">
      <c r="A351" s="100" t="s">
        <v>903</v>
      </c>
      <c r="B351" s="167" t="s">
        <v>995</v>
      </c>
      <c r="C351" s="117" t="s">
        <v>663</v>
      </c>
      <c r="D351" s="118">
        <v>810</v>
      </c>
      <c r="E351" s="154">
        <v>1591</v>
      </c>
    </row>
    <row r="352" spans="1:5" ht="38.25">
      <c r="A352" s="100" t="s">
        <v>329</v>
      </c>
      <c r="B352" s="167" t="s">
        <v>995</v>
      </c>
      <c r="C352" s="117" t="s">
        <v>328</v>
      </c>
      <c r="D352" s="118"/>
      <c r="E352" s="154">
        <f>E353</f>
        <v>203</v>
      </c>
    </row>
    <row r="353" spans="1:5" ht="25.5">
      <c r="A353" s="102" t="s">
        <v>936</v>
      </c>
      <c r="B353" s="167" t="s">
        <v>995</v>
      </c>
      <c r="C353" s="117" t="s">
        <v>328</v>
      </c>
      <c r="D353" s="118">
        <v>244</v>
      </c>
      <c r="E353" s="154">
        <v>203</v>
      </c>
    </row>
    <row r="354" spans="1:5" s="164" customFormat="1" ht="38.25">
      <c r="A354" s="121" t="s">
        <v>514</v>
      </c>
      <c r="B354" s="122" t="s">
        <v>995</v>
      </c>
      <c r="C354" s="122" t="s">
        <v>554</v>
      </c>
      <c r="D354" s="123"/>
      <c r="E354" s="153">
        <f>E355+E358+E361</f>
        <v>18150</v>
      </c>
    </row>
    <row r="355" spans="1:5" s="152" customFormat="1" ht="76.5">
      <c r="A355" s="124" t="s">
        <v>515</v>
      </c>
      <c r="B355" s="122" t="s">
        <v>995</v>
      </c>
      <c r="C355" s="122" t="s">
        <v>555</v>
      </c>
      <c r="D355" s="123"/>
      <c r="E355" s="153">
        <f>E356</f>
        <v>2000</v>
      </c>
    </row>
    <row r="356" spans="1:5" s="152" customFormat="1" ht="102">
      <c r="A356" s="58" t="s">
        <v>684</v>
      </c>
      <c r="B356" s="119" t="s">
        <v>995</v>
      </c>
      <c r="C356" s="119" t="s">
        <v>556</v>
      </c>
      <c r="D356" s="158"/>
      <c r="E356" s="155">
        <f>E357</f>
        <v>2000</v>
      </c>
    </row>
    <row r="357" spans="1:5" s="140" customFormat="1" ht="38.25">
      <c r="A357" s="58" t="s">
        <v>731</v>
      </c>
      <c r="B357" s="119" t="s">
        <v>995</v>
      </c>
      <c r="C357" s="119" t="s">
        <v>556</v>
      </c>
      <c r="D357" s="118">
        <v>412</v>
      </c>
      <c r="E357" s="155">
        <v>2000</v>
      </c>
    </row>
    <row r="358" spans="1:5" s="96" customFormat="1" ht="51">
      <c r="A358" s="124" t="s">
        <v>516</v>
      </c>
      <c r="B358" s="122" t="s">
        <v>995</v>
      </c>
      <c r="C358" s="122" t="s">
        <v>557</v>
      </c>
      <c r="D358" s="123"/>
      <c r="E358" s="153">
        <f>E359</f>
        <v>1523.6</v>
      </c>
    </row>
    <row r="359" spans="1:5" s="96" customFormat="1" ht="89.25">
      <c r="A359" s="125" t="s">
        <v>687</v>
      </c>
      <c r="B359" s="119" t="s">
        <v>995</v>
      </c>
      <c r="C359" s="119" t="s">
        <v>558</v>
      </c>
      <c r="D359" s="123"/>
      <c r="E359" s="154">
        <f>E360</f>
        <v>1523.6</v>
      </c>
    </row>
    <row r="360" spans="1:5" s="96" customFormat="1" ht="38.25">
      <c r="A360" s="58" t="s">
        <v>683</v>
      </c>
      <c r="B360" s="119" t="s">
        <v>995</v>
      </c>
      <c r="C360" s="119" t="s">
        <v>558</v>
      </c>
      <c r="D360" s="118">
        <v>414</v>
      </c>
      <c r="E360" s="154">
        <v>1523.6</v>
      </c>
    </row>
    <row r="361" spans="1:5" s="96" customFormat="1" ht="51">
      <c r="A361" s="124" t="s">
        <v>517</v>
      </c>
      <c r="B361" s="122" t="s">
        <v>995</v>
      </c>
      <c r="C361" s="122" t="s">
        <v>559</v>
      </c>
      <c r="D361" s="127"/>
      <c r="E361" s="153">
        <f>E364+E366+E368+E362</f>
        <v>14626.4</v>
      </c>
    </row>
    <row r="362" spans="1:5" s="96" customFormat="1" ht="89.25">
      <c r="A362" s="371" t="s">
        <v>331</v>
      </c>
      <c r="B362" s="119" t="s">
        <v>995</v>
      </c>
      <c r="C362" s="119" t="s">
        <v>330</v>
      </c>
      <c r="D362" s="123"/>
      <c r="E362" s="154">
        <f>E363</f>
        <v>500</v>
      </c>
    </row>
    <row r="363" spans="1:5" s="96" customFormat="1" ht="38.25">
      <c r="A363" s="58" t="s">
        <v>688</v>
      </c>
      <c r="B363" s="119" t="s">
        <v>995</v>
      </c>
      <c r="C363" s="119" t="s">
        <v>330</v>
      </c>
      <c r="D363" s="118">
        <v>243</v>
      </c>
      <c r="E363" s="154">
        <v>500</v>
      </c>
    </row>
    <row r="364" spans="1:5" s="96" customFormat="1" ht="76.5">
      <c r="A364" s="125" t="s">
        <v>685</v>
      </c>
      <c r="B364" s="119" t="s">
        <v>995</v>
      </c>
      <c r="C364" s="119" t="s">
        <v>560</v>
      </c>
      <c r="D364" s="123"/>
      <c r="E364" s="154">
        <f>E365</f>
        <v>10926.4</v>
      </c>
    </row>
    <row r="365" spans="1:5" s="96" customFormat="1" ht="38.25">
      <c r="A365" s="58" t="s">
        <v>683</v>
      </c>
      <c r="B365" s="119" t="s">
        <v>995</v>
      </c>
      <c r="C365" s="119" t="s">
        <v>560</v>
      </c>
      <c r="D365" s="118">
        <v>414</v>
      </c>
      <c r="E365" s="154">
        <v>10926.4</v>
      </c>
    </row>
    <row r="366" spans="1:5" s="96" customFormat="1" ht="76.5">
      <c r="A366" s="125" t="s">
        <v>686</v>
      </c>
      <c r="B366" s="119" t="s">
        <v>995</v>
      </c>
      <c r="C366" s="119" t="s">
        <v>561</v>
      </c>
      <c r="D366" s="123"/>
      <c r="E366" s="154">
        <f>E367</f>
        <v>2700</v>
      </c>
    </row>
    <row r="367" spans="1:5" s="96" customFormat="1" ht="38.25">
      <c r="A367" s="58" t="s">
        <v>688</v>
      </c>
      <c r="B367" s="119" t="s">
        <v>995</v>
      </c>
      <c r="C367" s="119" t="s">
        <v>561</v>
      </c>
      <c r="D367" s="118">
        <v>243</v>
      </c>
      <c r="E367" s="154">
        <v>2700</v>
      </c>
    </row>
    <row r="368" spans="1:5" s="96" customFormat="1" ht="76.5">
      <c r="A368" s="125" t="s">
        <v>689</v>
      </c>
      <c r="B368" s="119" t="s">
        <v>995</v>
      </c>
      <c r="C368" s="119" t="s">
        <v>562</v>
      </c>
      <c r="D368" s="123"/>
      <c r="E368" s="154">
        <f>E369</f>
        <v>500</v>
      </c>
    </row>
    <row r="369" spans="1:5" s="96" customFormat="1" ht="25.5">
      <c r="A369" s="102" t="s">
        <v>936</v>
      </c>
      <c r="B369" s="119" t="s">
        <v>995</v>
      </c>
      <c r="C369" s="119" t="s">
        <v>562</v>
      </c>
      <c r="D369" s="118">
        <v>244</v>
      </c>
      <c r="E369" s="154">
        <v>500</v>
      </c>
    </row>
    <row r="370" spans="1:5" s="228" customFormat="1" ht="15">
      <c r="A370" s="227" t="s">
        <v>525</v>
      </c>
      <c r="B370" s="211" t="s">
        <v>526</v>
      </c>
      <c r="C370" s="207"/>
      <c r="D370" s="207"/>
      <c r="E370" s="209">
        <f>E371+E380</f>
        <v>42415.6</v>
      </c>
    </row>
    <row r="371" spans="1:5" ht="12.75">
      <c r="A371" s="90" t="s">
        <v>664</v>
      </c>
      <c r="B371" s="166" t="s">
        <v>526</v>
      </c>
      <c r="C371" s="113" t="s">
        <v>745</v>
      </c>
      <c r="D371" s="113"/>
      <c r="E371" s="115">
        <f>E372</f>
        <v>10310.1</v>
      </c>
    </row>
    <row r="372" spans="1:5" ht="12.75">
      <c r="A372" s="91" t="s">
        <v>1058</v>
      </c>
      <c r="B372" s="166" t="s">
        <v>526</v>
      </c>
      <c r="C372" s="87" t="s">
        <v>1053</v>
      </c>
      <c r="D372" s="87"/>
      <c r="E372" s="88">
        <f>E373+E375+E377</f>
        <v>10310.1</v>
      </c>
    </row>
    <row r="373" spans="1:5" ht="25.5">
      <c r="A373" s="116" t="s">
        <v>449</v>
      </c>
      <c r="B373" s="167" t="s">
        <v>526</v>
      </c>
      <c r="C373" s="117" t="s">
        <v>658</v>
      </c>
      <c r="D373" s="118"/>
      <c r="E373" s="154">
        <f>E374</f>
        <v>476</v>
      </c>
    </row>
    <row r="374" spans="1:5" ht="25.5">
      <c r="A374" s="102" t="s">
        <v>936</v>
      </c>
      <c r="B374" s="167" t="s">
        <v>526</v>
      </c>
      <c r="C374" s="117" t="s">
        <v>658</v>
      </c>
      <c r="D374" s="118">
        <v>244</v>
      </c>
      <c r="E374" s="154">
        <v>476</v>
      </c>
    </row>
    <row r="375" spans="1:5" s="168" customFormat="1" ht="38.25">
      <c r="A375" s="116" t="s">
        <v>448</v>
      </c>
      <c r="B375" s="167" t="s">
        <v>526</v>
      </c>
      <c r="C375" s="117" t="s">
        <v>659</v>
      </c>
      <c r="D375" s="118"/>
      <c r="E375" s="154">
        <f>E376</f>
        <v>720</v>
      </c>
    </row>
    <row r="376" spans="1:5" s="163" customFormat="1" ht="25.5">
      <c r="A376" s="102" t="s">
        <v>936</v>
      </c>
      <c r="B376" s="167" t="s">
        <v>526</v>
      </c>
      <c r="C376" s="117" t="s">
        <v>659</v>
      </c>
      <c r="D376" s="118">
        <v>244</v>
      </c>
      <c r="E376" s="154">
        <v>720</v>
      </c>
    </row>
    <row r="377" spans="1:5" s="96" customFormat="1" ht="25.5">
      <c r="A377" s="116" t="s">
        <v>447</v>
      </c>
      <c r="B377" s="167" t="s">
        <v>526</v>
      </c>
      <c r="C377" s="117" t="s">
        <v>660</v>
      </c>
      <c r="D377" s="118"/>
      <c r="E377" s="154">
        <f>E378+E379</f>
        <v>9114.1</v>
      </c>
    </row>
    <row r="378" spans="1:5" s="96" customFormat="1" ht="25.5">
      <c r="A378" s="102" t="s">
        <v>936</v>
      </c>
      <c r="B378" s="167" t="s">
        <v>526</v>
      </c>
      <c r="C378" s="117" t="s">
        <v>660</v>
      </c>
      <c r="D378" s="118">
        <v>244</v>
      </c>
      <c r="E378" s="154">
        <v>1349.7</v>
      </c>
    </row>
    <row r="379" spans="1:5" s="96" customFormat="1" ht="25.5">
      <c r="A379" s="116" t="s">
        <v>831</v>
      </c>
      <c r="B379" s="167" t="s">
        <v>526</v>
      </c>
      <c r="C379" s="117" t="s">
        <v>660</v>
      </c>
      <c r="D379" s="118">
        <v>412</v>
      </c>
      <c r="E379" s="154">
        <f>4164.4+3600</f>
        <v>7764.4</v>
      </c>
    </row>
    <row r="380" spans="1:5" s="164" customFormat="1" ht="25.5">
      <c r="A380" s="121" t="s">
        <v>521</v>
      </c>
      <c r="B380" s="166" t="s">
        <v>526</v>
      </c>
      <c r="C380" s="128" t="s">
        <v>569</v>
      </c>
      <c r="D380" s="132"/>
      <c r="E380" s="153">
        <f>E381</f>
        <v>32105.5</v>
      </c>
    </row>
    <row r="381" spans="1:5" s="152" customFormat="1" ht="38.25">
      <c r="A381" s="121" t="s">
        <v>522</v>
      </c>
      <c r="B381" s="166" t="s">
        <v>526</v>
      </c>
      <c r="C381" s="128" t="s">
        <v>570</v>
      </c>
      <c r="D381" s="132"/>
      <c r="E381" s="153">
        <f>E382+E384</f>
        <v>32105.5</v>
      </c>
    </row>
    <row r="382" spans="1:5" ht="63.75">
      <c r="A382" s="130" t="s">
        <v>695</v>
      </c>
      <c r="B382" s="167" t="s">
        <v>526</v>
      </c>
      <c r="C382" s="117" t="s">
        <v>572</v>
      </c>
      <c r="D382" s="132"/>
      <c r="E382" s="154">
        <f>E383</f>
        <v>16033.7</v>
      </c>
    </row>
    <row r="383" spans="1:5" ht="25.5">
      <c r="A383" s="102" t="s">
        <v>936</v>
      </c>
      <c r="B383" s="167" t="s">
        <v>526</v>
      </c>
      <c r="C383" s="117" t="s">
        <v>572</v>
      </c>
      <c r="D383" s="118">
        <v>244</v>
      </c>
      <c r="E383" s="154">
        <v>16033.7</v>
      </c>
    </row>
    <row r="384" spans="1:5" ht="76.5">
      <c r="A384" s="130" t="s">
        <v>696</v>
      </c>
      <c r="B384" s="167" t="s">
        <v>526</v>
      </c>
      <c r="C384" s="117" t="s">
        <v>573</v>
      </c>
      <c r="D384" s="132"/>
      <c r="E384" s="154">
        <f>E385</f>
        <v>16071.8</v>
      </c>
    </row>
    <row r="385" spans="1:5" ht="25.5">
      <c r="A385" s="102" t="s">
        <v>936</v>
      </c>
      <c r="B385" s="167" t="s">
        <v>526</v>
      </c>
      <c r="C385" s="117" t="s">
        <v>573</v>
      </c>
      <c r="D385" s="118">
        <v>244</v>
      </c>
      <c r="E385" s="154">
        <v>16071.8</v>
      </c>
    </row>
    <row r="386" spans="1:5" s="219" customFormat="1" ht="15">
      <c r="A386" s="206" t="s">
        <v>1108</v>
      </c>
      <c r="B386" s="208" t="s">
        <v>1101</v>
      </c>
      <c r="C386" s="207"/>
      <c r="D386" s="207"/>
      <c r="E386" s="209">
        <f>E387</f>
        <v>50</v>
      </c>
    </row>
    <row r="387" spans="1:5" s="219" customFormat="1" ht="15">
      <c r="A387" s="206" t="s">
        <v>1109</v>
      </c>
      <c r="B387" s="208" t="s">
        <v>849</v>
      </c>
      <c r="C387" s="207"/>
      <c r="D387" s="207"/>
      <c r="E387" s="209">
        <f>E388</f>
        <v>50</v>
      </c>
    </row>
    <row r="388" spans="1:5" s="96" customFormat="1" ht="38.25">
      <c r="A388" s="90" t="s">
        <v>1016</v>
      </c>
      <c r="B388" s="86" t="s">
        <v>849</v>
      </c>
      <c r="C388" s="87" t="s">
        <v>749</v>
      </c>
      <c r="D388" s="87"/>
      <c r="E388" s="88">
        <f>E389</f>
        <v>50</v>
      </c>
    </row>
    <row r="389" spans="1:5" s="96" customFormat="1" ht="51">
      <c r="A389" s="91" t="s">
        <v>769</v>
      </c>
      <c r="B389" s="86" t="s">
        <v>849</v>
      </c>
      <c r="C389" s="87" t="s">
        <v>770</v>
      </c>
      <c r="D389" s="87"/>
      <c r="E389" s="88">
        <f>E390+E392</f>
        <v>50</v>
      </c>
    </row>
    <row r="390" spans="1:5" s="96" customFormat="1" ht="76.5">
      <c r="A390" s="103" t="s">
        <v>473</v>
      </c>
      <c r="B390" s="94" t="s">
        <v>849</v>
      </c>
      <c r="C390" s="4" t="s">
        <v>896</v>
      </c>
      <c r="D390" s="4"/>
      <c r="E390" s="95">
        <f>E391</f>
        <v>20</v>
      </c>
    </row>
    <row r="391" spans="1:5" s="96" customFormat="1" ht="12.75">
      <c r="A391" s="98" t="s">
        <v>985</v>
      </c>
      <c r="B391" s="94" t="s">
        <v>849</v>
      </c>
      <c r="C391" s="4" t="s">
        <v>896</v>
      </c>
      <c r="D391" s="4" t="s">
        <v>986</v>
      </c>
      <c r="E391" s="95">
        <v>20</v>
      </c>
    </row>
    <row r="392" spans="1:5" s="92" customFormat="1" ht="63.75">
      <c r="A392" s="103" t="s">
        <v>371</v>
      </c>
      <c r="B392" s="94" t="s">
        <v>849</v>
      </c>
      <c r="C392" s="4" t="s">
        <v>897</v>
      </c>
      <c r="D392" s="4"/>
      <c r="E392" s="95">
        <f>E393</f>
        <v>30</v>
      </c>
    </row>
    <row r="393" spans="1:5" s="96" customFormat="1" ht="12.75">
      <c r="A393" s="98" t="s">
        <v>985</v>
      </c>
      <c r="B393" s="94" t="s">
        <v>849</v>
      </c>
      <c r="C393" s="4" t="s">
        <v>897</v>
      </c>
      <c r="D393" s="4" t="s">
        <v>986</v>
      </c>
      <c r="E393" s="95">
        <v>30</v>
      </c>
    </row>
    <row r="394" spans="1:5" s="231" customFormat="1" ht="15">
      <c r="A394" s="206" t="s">
        <v>1110</v>
      </c>
      <c r="B394" s="208" t="s">
        <v>1102</v>
      </c>
      <c r="C394" s="207"/>
      <c r="D394" s="207"/>
      <c r="E394" s="209">
        <f>E395+E425+E470+E523</f>
        <v>1170266.5</v>
      </c>
    </row>
    <row r="395" spans="1:5" s="219" customFormat="1" ht="15">
      <c r="A395" s="206" t="s">
        <v>977</v>
      </c>
      <c r="B395" s="208" t="s">
        <v>978</v>
      </c>
      <c r="C395" s="207"/>
      <c r="D395" s="207"/>
      <c r="E395" s="209">
        <f>E396+E415</f>
        <v>461203.3</v>
      </c>
    </row>
    <row r="396" spans="1:5" s="96" customFormat="1" ht="38.25">
      <c r="A396" s="90" t="s">
        <v>1015</v>
      </c>
      <c r="B396" s="86" t="s">
        <v>978</v>
      </c>
      <c r="C396" s="87" t="s">
        <v>748</v>
      </c>
      <c r="D396" s="87"/>
      <c r="E396" s="88">
        <f>E397</f>
        <v>443468.6</v>
      </c>
    </row>
    <row r="397" spans="1:5" s="96" customFormat="1" ht="51">
      <c r="A397" s="91" t="s">
        <v>417</v>
      </c>
      <c r="B397" s="86" t="s">
        <v>978</v>
      </c>
      <c r="C397" s="87" t="s">
        <v>763</v>
      </c>
      <c r="D397" s="87"/>
      <c r="E397" s="88">
        <f>E398+E403+E405+E409+E411+E407</f>
        <v>443468.6</v>
      </c>
    </row>
    <row r="398" spans="1:5" s="96" customFormat="1" ht="63.75">
      <c r="A398" s="103" t="s">
        <v>21</v>
      </c>
      <c r="B398" s="94" t="s">
        <v>978</v>
      </c>
      <c r="C398" s="104" t="s">
        <v>812</v>
      </c>
      <c r="D398" s="104" t="s">
        <v>974</v>
      </c>
      <c r="E398" s="95">
        <f>E399+E400+E401+E402</f>
        <v>7028.3</v>
      </c>
    </row>
    <row r="399" spans="1:5" s="96" customFormat="1" ht="25.5">
      <c r="A399" s="103" t="s">
        <v>975</v>
      </c>
      <c r="B399" s="94" t="s">
        <v>978</v>
      </c>
      <c r="C399" s="104" t="s">
        <v>812</v>
      </c>
      <c r="D399" s="104" t="s">
        <v>976</v>
      </c>
      <c r="E399" s="95">
        <v>5513.2</v>
      </c>
    </row>
    <row r="400" spans="1:5" s="92" customFormat="1" ht="25.5">
      <c r="A400" s="103" t="s">
        <v>979</v>
      </c>
      <c r="B400" s="94" t="s">
        <v>978</v>
      </c>
      <c r="C400" s="104" t="s">
        <v>812</v>
      </c>
      <c r="D400" s="104" t="s">
        <v>980</v>
      </c>
      <c r="E400" s="95">
        <v>4.5</v>
      </c>
    </row>
    <row r="401" spans="1:5" s="96" customFormat="1" ht="25.5">
      <c r="A401" s="103" t="s">
        <v>936</v>
      </c>
      <c r="B401" s="94" t="s">
        <v>978</v>
      </c>
      <c r="C401" s="104" t="s">
        <v>812</v>
      </c>
      <c r="D401" s="104" t="s">
        <v>981</v>
      </c>
      <c r="E401" s="95">
        <f>1480.9+27.7</f>
        <v>1508.6000000000001</v>
      </c>
    </row>
    <row r="402" spans="1:5" s="92" customFormat="1" ht="12.75">
      <c r="A402" s="103" t="s">
        <v>982</v>
      </c>
      <c r="B402" s="94" t="s">
        <v>978</v>
      </c>
      <c r="C402" s="104" t="s">
        <v>812</v>
      </c>
      <c r="D402" s="104" t="s">
        <v>983</v>
      </c>
      <c r="E402" s="95">
        <v>2</v>
      </c>
    </row>
    <row r="403" spans="1:5" s="96" customFormat="1" ht="63.75">
      <c r="A403" s="103" t="s">
        <v>429</v>
      </c>
      <c r="B403" s="94" t="s">
        <v>978</v>
      </c>
      <c r="C403" s="104" t="s">
        <v>813</v>
      </c>
      <c r="D403" s="104"/>
      <c r="E403" s="95">
        <f>E404</f>
        <v>197184.1</v>
      </c>
    </row>
    <row r="404" spans="1:5" s="96" customFormat="1" ht="38.25">
      <c r="A404" s="103" t="s">
        <v>984</v>
      </c>
      <c r="B404" s="94" t="s">
        <v>978</v>
      </c>
      <c r="C404" s="104" t="s">
        <v>813</v>
      </c>
      <c r="D404" s="104">
        <v>611</v>
      </c>
      <c r="E404" s="95">
        <v>197184.1</v>
      </c>
    </row>
    <row r="405" spans="1:5" s="96" customFormat="1" ht="51">
      <c r="A405" s="103" t="s">
        <v>1061</v>
      </c>
      <c r="B405" s="94" t="s">
        <v>978</v>
      </c>
      <c r="C405" s="105" t="s">
        <v>845</v>
      </c>
      <c r="D405" s="4"/>
      <c r="E405" s="95">
        <f>E406</f>
        <v>2000</v>
      </c>
    </row>
    <row r="406" spans="1:5" ht="12.75">
      <c r="A406" s="98" t="s">
        <v>985</v>
      </c>
      <c r="B406" s="94" t="s">
        <v>978</v>
      </c>
      <c r="C406" s="105" t="s">
        <v>845</v>
      </c>
      <c r="D406" s="4" t="s">
        <v>986</v>
      </c>
      <c r="E406" s="95">
        <v>2000</v>
      </c>
    </row>
    <row r="407" spans="1:5" ht="63.75">
      <c r="A407" s="103" t="s">
        <v>418</v>
      </c>
      <c r="B407" s="94" t="s">
        <v>978</v>
      </c>
      <c r="C407" s="108" t="s">
        <v>846</v>
      </c>
      <c r="D407" s="4"/>
      <c r="E407" s="95">
        <f>E408</f>
        <v>33048</v>
      </c>
    </row>
    <row r="408" spans="1:5" ht="25.5">
      <c r="A408" s="98" t="s">
        <v>815</v>
      </c>
      <c r="B408" s="94" t="s">
        <v>978</v>
      </c>
      <c r="C408" s="108" t="s">
        <v>846</v>
      </c>
      <c r="D408" s="4" t="s">
        <v>814</v>
      </c>
      <c r="E408" s="95">
        <v>33048</v>
      </c>
    </row>
    <row r="409" spans="1:5" ht="63.75">
      <c r="A409" s="103" t="s">
        <v>372</v>
      </c>
      <c r="B409" s="94" t="s">
        <v>978</v>
      </c>
      <c r="C409" s="4" t="s">
        <v>885</v>
      </c>
      <c r="D409" s="4"/>
      <c r="E409" s="95">
        <f>E410</f>
        <v>3914.8</v>
      </c>
    </row>
    <row r="410" spans="1:5" ht="12.75">
      <c r="A410" s="98" t="s">
        <v>985</v>
      </c>
      <c r="B410" s="94" t="s">
        <v>978</v>
      </c>
      <c r="C410" s="4" t="s">
        <v>885</v>
      </c>
      <c r="D410" s="4" t="s">
        <v>986</v>
      </c>
      <c r="E410" s="95">
        <v>3914.8</v>
      </c>
    </row>
    <row r="411" spans="1:5" ht="63.75">
      <c r="A411" s="103" t="s">
        <v>430</v>
      </c>
      <c r="B411" s="94" t="s">
        <v>978</v>
      </c>
      <c r="C411" s="105" t="s">
        <v>816</v>
      </c>
      <c r="D411" s="4" t="s">
        <v>974</v>
      </c>
      <c r="E411" s="95">
        <f>E414+E412+E413</f>
        <v>200293.4</v>
      </c>
    </row>
    <row r="412" spans="1:5" ht="25.5">
      <c r="A412" s="103" t="s">
        <v>975</v>
      </c>
      <c r="B412" s="94" t="s">
        <v>978</v>
      </c>
      <c r="C412" s="105" t="s">
        <v>816</v>
      </c>
      <c r="D412" s="104" t="s">
        <v>976</v>
      </c>
      <c r="E412" s="95">
        <v>7233.4</v>
      </c>
    </row>
    <row r="413" spans="1:5" ht="25.5">
      <c r="A413" s="103" t="s">
        <v>936</v>
      </c>
      <c r="B413" s="94" t="s">
        <v>978</v>
      </c>
      <c r="C413" s="105" t="s">
        <v>816</v>
      </c>
      <c r="D413" s="104" t="s">
        <v>981</v>
      </c>
      <c r="E413" s="95">
        <v>100</v>
      </c>
    </row>
    <row r="414" spans="1:5" s="152" customFormat="1" ht="38.25">
      <c r="A414" s="103" t="s">
        <v>984</v>
      </c>
      <c r="B414" s="94" t="s">
        <v>978</v>
      </c>
      <c r="C414" s="105" t="s">
        <v>816</v>
      </c>
      <c r="D414" s="4" t="s">
        <v>989</v>
      </c>
      <c r="E414" s="95">
        <v>192960</v>
      </c>
    </row>
    <row r="415" spans="1:5" s="152" customFormat="1" ht="12.75">
      <c r="A415" s="90" t="s">
        <v>664</v>
      </c>
      <c r="B415" s="166" t="s">
        <v>978</v>
      </c>
      <c r="C415" s="113" t="s">
        <v>745</v>
      </c>
      <c r="D415" s="87"/>
      <c r="E415" s="88">
        <f>E416</f>
        <v>17734.7</v>
      </c>
    </row>
    <row r="416" spans="1:5" s="152" customFormat="1" ht="12.75">
      <c r="A416" s="91" t="s">
        <v>1058</v>
      </c>
      <c r="B416" s="166" t="s">
        <v>978</v>
      </c>
      <c r="C416" s="87" t="s">
        <v>1053</v>
      </c>
      <c r="D416" s="87"/>
      <c r="E416" s="88">
        <f>E417+E419+E421+E423</f>
        <v>17734.7</v>
      </c>
    </row>
    <row r="417" spans="1:5" s="152" customFormat="1" ht="25.5">
      <c r="A417" s="103" t="s">
        <v>314</v>
      </c>
      <c r="B417" s="94" t="s">
        <v>978</v>
      </c>
      <c r="C417" s="108" t="s">
        <v>313</v>
      </c>
      <c r="D417" s="4"/>
      <c r="E417" s="95">
        <f>E418</f>
        <v>134.6</v>
      </c>
    </row>
    <row r="418" spans="1:5" s="152" customFormat="1" ht="12.75">
      <c r="A418" s="98" t="s">
        <v>985</v>
      </c>
      <c r="B418" s="94" t="s">
        <v>978</v>
      </c>
      <c r="C418" s="108" t="s">
        <v>313</v>
      </c>
      <c r="D418" s="4" t="s">
        <v>986</v>
      </c>
      <c r="E418" s="95">
        <v>134.6</v>
      </c>
    </row>
    <row r="419" spans="1:5" s="152" customFormat="1" ht="25.5">
      <c r="A419" s="98" t="s">
        <v>334</v>
      </c>
      <c r="B419" s="94" t="s">
        <v>978</v>
      </c>
      <c r="C419" s="108" t="s">
        <v>332</v>
      </c>
      <c r="D419" s="4"/>
      <c r="E419" s="95">
        <f>E420</f>
        <v>1518.6</v>
      </c>
    </row>
    <row r="420" spans="1:5" s="152" customFormat="1" ht="12.75">
      <c r="A420" s="98" t="s">
        <v>985</v>
      </c>
      <c r="B420" s="94" t="s">
        <v>978</v>
      </c>
      <c r="C420" s="108" t="s">
        <v>332</v>
      </c>
      <c r="D420" s="4" t="s">
        <v>986</v>
      </c>
      <c r="E420" s="95">
        <v>1518.6</v>
      </c>
    </row>
    <row r="421" spans="1:5" s="152" customFormat="1" ht="38.25">
      <c r="A421" s="98" t="s">
        <v>22</v>
      </c>
      <c r="B421" s="94" t="s">
        <v>978</v>
      </c>
      <c r="C421" s="108" t="s">
        <v>333</v>
      </c>
      <c r="D421" s="4"/>
      <c r="E421" s="95">
        <f>E422</f>
        <v>12238.6</v>
      </c>
    </row>
    <row r="422" spans="1:5" s="152" customFormat="1" ht="25.5">
      <c r="A422" s="103" t="s">
        <v>936</v>
      </c>
      <c r="B422" s="94" t="s">
        <v>978</v>
      </c>
      <c r="C422" s="108" t="s">
        <v>333</v>
      </c>
      <c r="D422" s="4" t="s">
        <v>981</v>
      </c>
      <c r="E422" s="95">
        <v>12238.6</v>
      </c>
    </row>
    <row r="423" spans="1:5" s="152" customFormat="1" ht="38.25">
      <c r="A423" s="98" t="s">
        <v>336</v>
      </c>
      <c r="B423" s="94" t="s">
        <v>978</v>
      </c>
      <c r="C423" s="108" t="s">
        <v>335</v>
      </c>
      <c r="D423" s="4"/>
      <c r="E423" s="95">
        <f>E424</f>
        <v>3842.9</v>
      </c>
    </row>
    <row r="424" spans="1:5" s="152" customFormat="1" ht="25.5">
      <c r="A424" s="103" t="s">
        <v>936</v>
      </c>
      <c r="B424" s="94" t="s">
        <v>978</v>
      </c>
      <c r="C424" s="108" t="s">
        <v>335</v>
      </c>
      <c r="D424" s="4" t="s">
        <v>981</v>
      </c>
      <c r="E424" s="95">
        <v>3842.9</v>
      </c>
    </row>
    <row r="425" spans="1:5" s="231" customFormat="1" ht="15">
      <c r="A425" s="206" t="s">
        <v>809</v>
      </c>
      <c r="B425" s="208" t="s">
        <v>808</v>
      </c>
      <c r="C425" s="207"/>
      <c r="D425" s="207"/>
      <c r="E425" s="209">
        <f>E437+E426+E466+E433</f>
        <v>684112.5</v>
      </c>
    </row>
    <row r="426" spans="1:5" s="152" customFormat="1" ht="25.5">
      <c r="A426" s="90" t="s">
        <v>727</v>
      </c>
      <c r="B426" s="86" t="s">
        <v>808</v>
      </c>
      <c r="C426" s="87" t="s">
        <v>746</v>
      </c>
      <c r="D426" s="87"/>
      <c r="E426" s="88">
        <f>E427+E430</f>
        <v>57256</v>
      </c>
    </row>
    <row r="427" spans="1:5" ht="51">
      <c r="A427" s="91" t="s">
        <v>260</v>
      </c>
      <c r="B427" s="86" t="s">
        <v>808</v>
      </c>
      <c r="C427" s="87" t="s">
        <v>761</v>
      </c>
      <c r="D427" s="87"/>
      <c r="E427" s="88">
        <f>E428</f>
        <v>55156</v>
      </c>
    </row>
    <row r="428" spans="1:5" ht="63.75">
      <c r="A428" s="100" t="s">
        <v>729</v>
      </c>
      <c r="B428" s="94" t="s">
        <v>808</v>
      </c>
      <c r="C428" s="4" t="s">
        <v>834</v>
      </c>
      <c r="D428" s="4"/>
      <c r="E428" s="95">
        <f>E429</f>
        <v>55156</v>
      </c>
    </row>
    <row r="429" spans="1:5" ht="38.25">
      <c r="A429" s="103" t="s">
        <v>984</v>
      </c>
      <c r="B429" s="94" t="s">
        <v>808</v>
      </c>
      <c r="C429" s="4" t="s">
        <v>834</v>
      </c>
      <c r="D429" s="4" t="s">
        <v>989</v>
      </c>
      <c r="E429" s="95">
        <f>55062+94</f>
        <v>55156</v>
      </c>
    </row>
    <row r="430" spans="1:5" ht="51">
      <c r="A430" s="91" t="s">
        <v>423</v>
      </c>
      <c r="B430" s="86" t="s">
        <v>808</v>
      </c>
      <c r="C430" s="87" t="s">
        <v>762</v>
      </c>
      <c r="D430" s="87"/>
      <c r="E430" s="88">
        <f>E431</f>
        <v>2100</v>
      </c>
    </row>
    <row r="431" spans="1:5" ht="63.75">
      <c r="A431" s="100" t="s">
        <v>424</v>
      </c>
      <c r="B431" s="94" t="s">
        <v>808</v>
      </c>
      <c r="C431" s="4" t="s">
        <v>835</v>
      </c>
      <c r="D431" s="4"/>
      <c r="E431" s="95">
        <f>E432</f>
        <v>2100</v>
      </c>
    </row>
    <row r="432" spans="1:5" ht="12.75">
      <c r="A432" s="100" t="s">
        <v>985</v>
      </c>
      <c r="B432" s="94" t="s">
        <v>808</v>
      </c>
      <c r="C432" s="4" t="s">
        <v>835</v>
      </c>
      <c r="D432" s="4" t="s">
        <v>986</v>
      </c>
      <c r="E432" s="95">
        <v>2100</v>
      </c>
    </row>
    <row r="433" spans="1:5" s="231" customFormat="1" ht="38.25">
      <c r="A433" s="90" t="s">
        <v>1014</v>
      </c>
      <c r="B433" s="86" t="s">
        <v>808</v>
      </c>
      <c r="C433" s="87" t="s">
        <v>747</v>
      </c>
      <c r="D433" s="207"/>
      <c r="E433" s="209">
        <f>E434</f>
        <v>120</v>
      </c>
    </row>
    <row r="434" spans="1:5" s="231" customFormat="1" ht="51">
      <c r="A434" s="91" t="s">
        <v>472</v>
      </c>
      <c r="B434" s="86" t="s">
        <v>808</v>
      </c>
      <c r="C434" s="87" t="s">
        <v>759</v>
      </c>
      <c r="D434" s="86"/>
      <c r="E434" s="209">
        <f>E435</f>
        <v>120</v>
      </c>
    </row>
    <row r="435" spans="1:5" s="231" customFormat="1" ht="63.75">
      <c r="A435" s="100" t="s">
        <v>18</v>
      </c>
      <c r="B435" s="94" t="s">
        <v>808</v>
      </c>
      <c r="C435" s="4" t="s">
        <v>17</v>
      </c>
      <c r="D435" s="94"/>
      <c r="E435" s="374">
        <f>E436</f>
        <v>120</v>
      </c>
    </row>
    <row r="436" spans="1:5" s="231" customFormat="1" ht="15">
      <c r="A436" s="98" t="s">
        <v>985</v>
      </c>
      <c r="B436" s="94" t="s">
        <v>808</v>
      </c>
      <c r="C436" s="4" t="s">
        <v>17</v>
      </c>
      <c r="D436" s="4" t="s">
        <v>986</v>
      </c>
      <c r="E436" s="374">
        <v>120</v>
      </c>
    </row>
    <row r="437" spans="1:5" s="92" customFormat="1" ht="38.25">
      <c r="A437" s="90" t="s">
        <v>1015</v>
      </c>
      <c r="B437" s="86" t="s">
        <v>808</v>
      </c>
      <c r="C437" s="87" t="s">
        <v>748</v>
      </c>
      <c r="D437" s="87"/>
      <c r="E437" s="88">
        <f>E438+E457</f>
        <v>626673.6</v>
      </c>
    </row>
    <row r="438" spans="1:5" ht="63.75">
      <c r="A438" s="91" t="s">
        <v>258</v>
      </c>
      <c r="B438" s="86" t="s">
        <v>808</v>
      </c>
      <c r="C438" s="87" t="s">
        <v>764</v>
      </c>
      <c r="D438" s="87"/>
      <c r="E438" s="88">
        <f>E439+E441+E445+E447+E449+E453+E455+E443+E451</f>
        <v>515001.2</v>
      </c>
    </row>
    <row r="439" spans="1:5" s="92" customFormat="1" ht="76.5">
      <c r="A439" s="103" t="s">
        <v>340</v>
      </c>
      <c r="B439" s="94" t="s">
        <v>808</v>
      </c>
      <c r="C439" s="108" t="s">
        <v>818</v>
      </c>
      <c r="D439" s="4"/>
      <c r="E439" s="95">
        <f>E440</f>
        <v>57639.1</v>
      </c>
    </row>
    <row r="440" spans="1:5" ht="38.25">
      <c r="A440" s="103" t="s">
        <v>984</v>
      </c>
      <c r="B440" s="94" t="s">
        <v>808</v>
      </c>
      <c r="C440" s="108" t="s">
        <v>818</v>
      </c>
      <c r="D440" s="4" t="s">
        <v>989</v>
      </c>
      <c r="E440" s="95">
        <v>57639.1</v>
      </c>
    </row>
    <row r="441" spans="1:5" s="92" customFormat="1" ht="76.5">
      <c r="A441" s="109" t="s">
        <v>341</v>
      </c>
      <c r="B441" s="94" t="s">
        <v>808</v>
      </c>
      <c r="C441" s="108" t="s">
        <v>1065</v>
      </c>
      <c r="D441" s="4"/>
      <c r="E441" s="95">
        <f>E442</f>
        <v>680</v>
      </c>
    </row>
    <row r="442" spans="1:5" s="92" customFormat="1" ht="12.75">
      <c r="A442" s="98" t="s">
        <v>985</v>
      </c>
      <c r="B442" s="94" t="s">
        <v>808</v>
      </c>
      <c r="C442" s="108" t="s">
        <v>1065</v>
      </c>
      <c r="D442" s="4" t="s">
        <v>986</v>
      </c>
      <c r="E442" s="95">
        <f>300+380</f>
        <v>680</v>
      </c>
    </row>
    <row r="443" spans="1:5" s="140" customFormat="1" ht="76.5">
      <c r="A443" s="103" t="s">
        <v>373</v>
      </c>
      <c r="B443" s="94" t="s">
        <v>808</v>
      </c>
      <c r="C443" s="241" t="s">
        <v>1066</v>
      </c>
      <c r="D443" s="101"/>
      <c r="E443" s="95">
        <f>E444</f>
        <v>33797</v>
      </c>
    </row>
    <row r="444" spans="1:5" s="140" customFormat="1" ht="38.25">
      <c r="A444" s="98" t="s">
        <v>1064</v>
      </c>
      <c r="B444" s="94" t="s">
        <v>808</v>
      </c>
      <c r="C444" s="241" t="s">
        <v>1066</v>
      </c>
      <c r="D444" s="101" t="s">
        <v>1063</v>
      </c>
      <c r="E444" s="95">
        <f>34297-500</f>
        <v>33797</v>
      </c>
    </row>
    <row r="445" spans="1:5" ht="76.5">
      <c r="A445" s="109" t="s">
        <v>139</v>
      </c>
      <c r="B445" s="94" t="s">
        <v>808</v>
      </c>
      <c r="C445" s="108" t="s">
        <v>886</v>
      </c>
      <c r="D445" s="4"/>
      <c r="E445" s="95">
        <f>E446</f>
        <v>4300</v>
      </c>
    </row>
    <row r="446" spans="1:5" ht="12.75">
      <c r="A446" s="98" t="s">
        <v>985</v>
      </c>
      <c r="B446" s="94" t="s">
        <v>808</v>
      </c>
      <c r="C446" s="108" t="s">
        <v>886</v>
      </c>
      <c r="D446" s="4" t="s">
        <v>986</v>
      </c>
      <c r="E446" s="95">
        <v>4300</v>
      </c>
    </row>
    <row r="447" spans="1:5" ht="76.5">
      <c r="A447" s="109" t="s">
        <v>342</v>
      </c>
      <c r="B447" s="94" t="s">
        <v>808</v>
      </c>
      <c r="C447" s="108" t="s">
        <v>887</v>
      </c>
      <c r="D447" s="4"/>
      <c r="E447" s="95">
        <f>E448</f>
        <v>300</v>
      </c>
    </row>
    <row r="448" spans="1:5" ht="12.75">
      <c r="A448" s="98" t="s">
        <v>985</v>
      </c>
      <c r="B448" s="94" t="s">
        <v>808</v>
      </c>
      <c r="C448" s="108" t="s">
        <v>887</v>
      </c>
      <c r="D448" s="4" t="s">
        <v>986</v>
      </c>
      <c r="E448" s="95">
        <v>300</v>
      </c>
    </row>
    <row r="449" spans="1:5" ht="76.5">
      <c r="A449" s="109" t="s">
        <v>343</v>
      </c>
      <c r="B449" s="94" t="s">
        <v>808</v>
      </c>
      <c r="C449" s="108" t="s">
        <v>888</v>
      </c>
      <c r="D449" s="4"/>
      <c r="E449" s="95">
        <f>E450</f>
        <v>1600</v>
      </c>
    </row>
    <row r="450" spans="1:5" ht="12.75">
      <c r="A450" s="98" t="s">
        <v>985</v>
      </c>
      <c r="B450" s="94" t="s">
        <v>808</v>
      </c>
      <c r="C450" s="108" t="s">
        <v>888</v>
      </c>
      <c r="D450" s="4" t="s">
        <v>986</v>
      </c>
      <c r="E450" s="95">
        <v>1600</v>
      </c>
    </row>
    <row r="451" spans="1:5" ht="76.5">
      <c r="A451" s="110" t="s">
        <v>7</v>
      </c>
      <c r="B451" s="94" t="s">
        <v>808</v>
      </c>
      <c r="C451" s="108" t="s">
        <v>337</v>
      </c>
      <c r="D451" s="4"/>
      <c r="E451" s="95">
        <f>E452</f>
        <v>36657.9</v>
      </c>
    </row>
    <row r="452" spans="1:5" ht="38.25">
      <c r="A452" s="98" t="s">
        <v>1064</v>
      </c>
      <c r="B452" s="94" t="s">
        <v>808</v>
      </c>
      <c r="C452" s="108" t="s">
        <v>337</v>
      </c>
      <c r="D452" s="4" t="s">
        <v>1063</v>
      </c>
      <c r="E452" s="95">
        <v>36657.9</v>
      </c>
    </row>
    <row r="453" spans="1:5" ht="63.75">
      <c r="A453" s="110" t="s">
        <v>1067</v>
      </c>
      <c r="B453" s="94" t="s">
        <v>808</v>
      </c>
      <c r="C453" s="108" t="s">
        <v>821</v>
      </c>
      <c r="D453" s="4"/>
      <c r="E453" s="95">
        <f>E454</f>
        <v>5927.6</v>
      </c>
    </row>
    <row r="454" spans="1:5" ht="12.75">
      <c r="A454" s="98" t="s">
        <v>985</v>
      </c>
      <c r="B454" s="94" t="s">
        <v>808</v>
      </c>
      <c r="C454" s="108" t="s">
        <v>821</v>
      </c>
      <c r="D454" s="4" t="s">
        <v>986</v>
      </c>
      <c r="E454" s="95">
        <v>5927.6</v>
      </c>
    </row>
    <row r="455" spans="1:5" ht="76.5">
      <c r="A455" s="58" t="s">
        <v>344</v>
      </c>
      <c r="B455" s="94" t="s">
        <v>808</v>
      </c>
      <c r="C455" s="108" t="s">
        <v>819</v>
      </c>
      <c r="D455" s="4"/>
      <c r="E455" s="95">
        <f>E456</f>
        <v>374099.6</v>
      </c>
    </row>
    <row r="456" spans="1:5" ht="38.25">
      <c r="A456" s="102" t="s">
        <v>984</v>
      </c>
      <c r="B456" s="94" t="s">
        <v>808</v>
      </c>
      <c r="C456" s="108" t="s">
        <v>819</v>
      </c>
      <c r="D456" s="4" t="s">
        <v>989</v>
      </c>
      <c r="E456" s="95">
        <v>374099.6</v>
      </c>
    </row>
    <row r="457" spans="1:5" ht="51">
      <c r="A457" s="91" t="s">
        <v>345</v>
      </c>
      <c r="B457" s="86" t="s">
        <v>808</v>
      </c>
      <c r="C457" s="87" t="s">
        <v>765</v>
      </c>
      <c r="D457" s="87"/>
      <c r="E457" s="88">
        <f>E458+E460+E462+E464</f>
        <v>111672.4</v>
      </c>
    </row>
    <row r="458" spans="1:5" ht="63.75">
      <c r="A458" s="103" t="s">
        <v>346</v>
      </c>
      <c r="B458" s="94" t="s">
        <v>808</v>
      </c>
      <c r="C458" s="108" t="s">
        <v>1068</v>
      </c>
      <c r="D458" s="4"/>
      <c r="E458" s="95">
        <f>E459</f>
        <v>109332.4</v>
      </c>
    </row>
    <row r="459" spans="1:5" ht="38.25">
      <c r="A459" s="103" t="s">
        <v>984</v>
      </c>
      <c r="B459" s="94" t="s">
        <v>808</v>
      </c>
      <c r="C459" s="108" t="s">
        <v>1068</v>
      </c>
      <c r="D459" s="4" t="s">
        <v>989</v>
      </c>
      <c r="E459" s="95">
        <v>109332.4</v>
      </c>
    </row>
    <row r="460" spans="1:5" ht="63.75">
      <c r="A460" s="109" t="s">
        <v>347</v>
      </c>
      <c r="B460" s="94" t="s">
        <v>808</v>
      </c>
      <c r="C460" s="108" t="s">
        <v>1069</v>
      </c>
      <c r="D460" s="4"/>
      <c r="E460" s="95">
        <f>E461</f>
        <v>1000</v>
      </c>
    </row>
    <row r="461" spans="1:5" ht="12.75">
      <c r="A461" s="98" t="s">
        <v>985</v>
      </c>
      <c r="B461" s="94" t="s">
        <v>808</v>
      </c>
      <c r="C461" s="108" t="s">
        <v>1069</v>
      </c>
      <c r="D461" s="4" t="s">
        <v>986</v>
      </c>
      <c r="E461" s="95">
        <v>1000</v>
      </c>
    </row>
    <row r="462" spans="1:5" ht="63.75">
      <c r="A462" s="110" t="s">
        <v>836</v>
      </c>
      <c r="B462" s="94" t="s">
        <v>808</v>
      </c>
      <c r="C462" s="108" t="s">
        <v>889</v>
      </c>
      <c r="D462" s="4"/>
      <c r="E462" s="95">
        <f>E463</f>
        <v>300</v>
      </c>
    </row>
    <row r="463" spans="1:5" ht="12.75">
      <c r="A463" s="98" t="s">
        <v>985</v>
      </c>
      <c r="B463" s="94" t="s">
        <v>808</v>
      </c>
      <c r="C463" s="108" t="s">
        <v>889</v>
      </c>
      <c r="D463" s="4" t="s">
        <v>986</v>
      </c>
      <c r="E463" s="95">
        <v>300</v>
      </c>
    </row>
    <row r="464" spans="1:5" ht="63.75">
      <c r="A464" s="110" t="s">
        <v>140</v>
      </c>
      <c r="B464" s="94" t="s">
        <v>808</v>
      </c>
      <c r="C464" s="108" t="s">
        <v>890</v>
      </c>
      <c r="D464" s="4"/>
      <c r="E464" s="95">
        <f>E465</f>
        <v>1040</v>
      </c>
    </row>
    <row r="465" spans="1:5" ht="12.75">
      <c r="A465" s="98" t="s">
        <v>985</v>
      </c>
      <c r="B465" s="94" t="s">
        <v>808</v>
      </c>
      <c r="C465" s="108" t="s">
        <v>890</v>
      </c>
      <c r="D465" s="4" t="s">
        <v>986</v>
      </c>
      <c r="E465" s="95">
        <v>1040</v>
      </c>
    </row>
    <row r="466" spans="1:5" s="152" customFormat="1" ht="12.75">
      <c r="A466" s="90" t="s">
        <v>664</v>
      </c>
      <c r="B466" s="166" t="s">
        <v>808</v>
      </c>
      <c r="C466" s="113" t="s">
        <v>745</v>
      </c>
      <c r="D466" s="87"/>
      <c r="E466" s="88">
        <f>E467</f>
        <v>62.9</v>
      </c>
    </row>
    <row r="467" spans="1:5" s="152" customFormat="1" ht="12.75">
      <c r="A467" s="91" t="s">
        <v>1058</v>
      </c>
      <c r="B467" s="166" t="s">
        <v>808</v>
      </c>
      <c r="C467" s="87" t="s">
        <v>1053</v>
      </c>
      <c r="D467" s="87"/>
      <c r="E467" s="88">
        <f>E468</f>
        <v>62.9</v>
      </c>
    </row>
    <row r="468" spans="1:5" s="152" customFormat="1" ht="25.5">
      <c r="A468" s="103" t="s">
        <v>314</v>
      </c>
      <c r="B468" s="94" t="s">
        <v>808</v>
      </c>
      <c r="C468" s="108" t="s">
        <v>313</v>
      </c>
      <c r="D468" s="4"/>
      <c r="E468" s="95">
        <f>E469</f>
        <v>62.9</v>
      </c>
    </row>
    <row r="469" spans="1:5" s="152" customFormat="1" ht="12.75">
      <c r="A469" s="98" t="s">
        <v>985</v>
      </c>
      <c r="B469" s="94" t="s">
        <v>808</v>
      </c>
      <c r="C469" s="108" t="s">
        <v>313</v>
      </c>
      <c r="D469" s="4" t="s">
        <v>986</v>
      </c>
      <c r="E469" s="95">
        <v>62.9</v>
      </c>
    </row>
    <row r="470" spans="1:5" s="216" customFormat="1" ht="15">
      <c r="A470" s="206" t="s">
        <v>1036</v>
      </c>
      <c r="B470" s="208" t="s">
        <v>1035</v>
      </c>
      <c r="C470" s="207"/>
      <c r="D470" s="207"/>
      <c r="E470" s="209">
        <f>E471++E497</f>
        <v>1007.8</v>
      </c>
    </row>
    <row r="471" spans="1:5" ht="38.25">
      <c r="A471" s="90" t="s">
        <v>730</v>
      </c>
      <c r="B471" s="86" t="s">
        <v>1035</v>
      </c>
      <c r="C471" s="87" t="s">
        <v>755</v>
      </c>
      <c r="D471" s="87"/>
      <c r="E471" s="88">
        <f>E472+E485+E490</f>
        <v>350</v>
      </c>
    </row>
    <row r="472" spans="1:5" s="164" customFormat="1" ht="51">
      <c r="A472" s="91" t="s">
        <v>141</v>
      </c>
      <c r="B472" s="86" t="s">
        <v>1035</v>
      </c>
      <c r="C472" s="87" t="s">
        <v>791</v>
      </c>
      <c r="D472" s="87"/>
      <c r="E472" s="88">
        <f>E473+E475+E477+E479+E481+E483</f>
        <v>254</v>
      </c>
    </row>
    <row r="473" spans="1:5" s="164" customFormat="1" ht="63.75">
      <c r="A473" s="100" t="s">
        <v>142</v>
      </c>
      <c r="B473" s="94" t="s">
        <v>1035</v>
      </c>
      <c r="C473" s="4" t="s">
        <v>1038</v>
      </c>
      <c r="D473" s="4"/>
      <c r="E473" s="95">
        <f>E474</f>
        <v>34</v>
      </c>
    </row>
    <row r="474" spans="1:5" s="92" customFormat="1" ht="12.75">
      <c r="A474" s="98" t="s">
        <v>985</v>
      </c>
      <c r="B474" s="94" t="s">
        <v>1035</v>
      </c>
      <c r="C474" s="4" t="s">
        <v>1038</v>
      </c>
      <c r="D474" s="4" t="s">
        <v>986</v>
      </c>
      <c r="E474" s="95">
        <v>34</v>
      </c>
    </row>
    <row r="475" spans="1:5" s="164" customFormat="1" ht="76.5">
      <c r="A475" s="100" t="s">
        <v>1269</v>
      </c>
      <c r="B475" s="94" t="s">
        <v>1035</v>
      </c>
      <c r="C475" s="4" t="s">
        <v>1039</v>
      </c>
      <c r="D475" s="4"/>
      <c r="E475" s="95">
        <f>E476</f>
        <v>70</v>
      </c>
    </row>
    <row r="476" spans="1:5" s="164" customFormat="1" ht="12.75">
      <c r="A476" s="98" t="s">
        <v>985</v>
      </c>
      <c r="B476" s="94" t="s">
        <v>1035</v>
      </c>
      <c r="C476" s="4" t="s">
        <v>1039</v>
      </c>
      <c r="D476" s="4" t="s">
        <v>986</v>
      </c>
      <c r="E476" s="95">
        <v>70</v>
      </c>
    </row>
    <row r="477" spans="1:5" s="164" customFormat="1" ht="51">
      <c r="A477" s="100" t="s">
        <v>143</v>
      </c>
      <c r="B477" s="94" t="s">
        <v>1035</v>
      </c>
      <c r="C477" s="4" t="s">
        <v>1040</v>
      </c>
      <c r="D477" s="4"/>
      <c r="E477" s="95">
        <f>E478</f>
        <v>95</v>
      </c>
    </row>
    <row r="478" spans="1:5" s="164" customFormat="1" ht="12.75">
      <c r="A478" s="98" t="s">
        <v>985</v>
      </c>
      <c r="B478" s="94" t="s">
        <v>1035</v>
      </c>
      <c r="C478" s="4" t="s">
        <v>1040</v>
      </c>
      <c r="D478" s="4" t="s">
        <v>986</v>
      </c>
      <c r="E478" s="95">
        <v>95</v>
      </c>
    </row>
    <row r="479" spans="1:5" s="164" customFormat="1" ht="63.75">
      <c r="A479" s="100" t="s">
        <v>435</v>
      </c>
      <c r="B479" s="94" t="s">
        <v>1035</v>
      </c>
      <c r="C479" s="4" t="s">
        <v>1041</v>
      </c>
      <c r="D479" s="4"/>
      <c r="E479" s="95">
        <f>E480</f>
        <v>20</v>
      </c>
    </row>
    <row r="480" spans="1:5" s="164" customFormat="1" ht="12.75">
      <c r="A480" s="98" t="s">
        <v>985</v>
      </c>
      <c r="B480" s="94" t="s">
        <v>1035</v>
      </c>
      <c r="C480" s="4" t="s">
        <v>1041</v>
      </c>
      <c r="D480" s="4" t="s">
        <v>986</v>
      </c>
      <c r="E480" s="95">
        <v>20</v>
      </c>
    </row>
    <row r="481" spans="1:5" s="164" customFormat="1" ht="63.75">
      <c r="A481" s="100" t="s">
        <v>436</v>
      </c>
      <c r="B481" s="94" t="s">
        <v>1035</v>
      </c>
      <c r="C481" s="4" t="s">
        <v>1042</v>
      </c>
      <c r="D481" s="4"/>
      <c r="E481" s="95">
        <f>E482</f>
        <v>10</v>
      </c>
    </row>
    <row r="482" spans="1:5" s="164" customFormat="1" ht="12.75">
      <c r="A482" s="98" t="s">
        <v>985</v>
      </c>
      <c r="B482" s="94" t="s">
        <v>1035</v>
      </c>
      <c r="C482" s="4" t="s">
        <v>1042</v>
      </c>
      <c r="D482" s="4" t="s">
        <v>986</v>
      </c>
      <c r="E482" s="95">
        <v>10</v>
      </c>
    </row>
    <row r="483" spans="1:5" s="164" customFormat="1" ht="63.75">
      <c r="A483" s="100" t="s">
        <v>437</v>
      </c>
      <c r="B483" s="94" t="s">
        <v>1035</v>
      </c>
      <c r="C483" s="4" t="s">
        <v>1043</v>
      </c>
      <c r="D483" s="4"/>
      <c r="E483" s="95">
        <f>E484</f>
        <v>25</v>
      </c>
    </row>
    <row r="484" spans="1:5" s="164" customFormat="1" ht="12.75">
      <c r="A484" s="98" t="s">
        <v>985</v>
      </c>
      <c r="B484" s="94" t="s">
        <v>1035</v>
      </c>
      <c r="C484" s="4" t="s">
        <v>1043</v>
      </c>
      <c r="D484" s="4" t="s">
        <v>986</v>
      </c>
      <c r="E484" s="95">
        <v>25</v>
      </c>
    </row>
    <row r="485" spans="1:5" s="164" customFormat="1" ht="51">
      <c r="A485" s="91" t="s">
        <v>438</v>
      </c>
      <c r="B485" s="86" t="s">
        <v>1035</v>
      </c>
      <c r="C485" s="87" t="s">
        <v>792</v>
      </c>
      <c r="D485" s="87"/>
      <c r="E485" s="88">
        <f>E486+E488</f>
        <v>61</v>
      </c>
    </row>
    <row r="486" spans="1:5" s="164" customFormat="1" ht="63.75">
      <c r="A486" s="100" t="s">
        <v>439</v>
      </c>
      <c r="B486" s="94" t="s">
        <v>1035</v>
      </c>
      <c r="C486" s="4" t="s">
        <v>1044</v>
      </c>
      <c r="D486" s="4"/>
      <c r="E486" s="95">
        <f>E487</f>
        <v>25</v>
      </c>
    </row>
    <row r="487" spans="1:5" s="164" customFormat="1" ht="12.75">
      <c r="A487" s="98" t="s">
        <v>985</v>
      </c>
      <c r="B487" s="94" t="s">
        <v>1035</v>
      </c>
      <c r="C487" s="4" t="s">
        <v>1044</v>
      </c>
      <c r="D487" s="4" t="s">
        <v>986</v>
      </c>
      <c r="E487" s="95">
        <v>25</v>
      </c>
    </row>
    <row r="488" spans="1:5" s="164" customFormat="1" ht="63.75">
      <c r="A488" s="100" t="s">
        <v>440</v>
      </c>
      <c r="B488" s="94" t="s">
        <v>1035</v>
      </c>
      <c r="C488" s="4" t="s">
        <v>1045</v>
      </c>
      <c r="D488" s="4"/>
      <c r="E488" s="95">
        <f>E489</f>
        <v>36</v>
      </c>
    </row>
    <row r="489" spans="1:5" s="164" customFormat="1" ht="12.75">
      <c r="A489" s="98" t="s">
        <v>985</v>
      </c>
      <c r="B489" s="94" t="s">
        <v>1035</v>
      </c>
      <c r="C489" s="4" t="s">
        <v>1045</v>
      </c>
      <c r="D489" s="4" t="s">
        <v>986</v>
      </c>
      <c r="E489" s="95">
        <v>36</v>
      </c>
    </row>
    <row r="490" spans="1:5" s="164" customFormat="1" ht="51">
      <c r="A490" s="91" t="s">
        <v>441</v>
      </c>
      <c r="B490" s="86" t="s">
        <v>1035</v>
      </c>
      <c r="C490" s="87" t="s">
        <v>793</v>
      </c>
      <c r="D490" s="87"/>
      <c r="E490" s="88">
        <f>E491+E493+E495</f>
        <v>35</v>
      </c>
    </row>
    <row r="491" spans="1:5" s="164" customFormat="1" ht="63.75">
      <c r="A491" s="100" t="s">
        <v>442</v>
      </c>
      <c r="B491" s="94" t="s">
        <v>1035</v>
      </c>
      <c r="C491" s="4" t="s">
        <v>511</v>
      </c>
      <c r="D491" s="4"/>
      <c r="E491" s="95">
        <f>E492</f>
        <v>20</v>
      </c>
    </row>
    <row r="492" spans="1:5" s="164" customFormat="1" ht="12.75">
      <c r="A492" s="98" t="s">
        <v>985</v>
      </c>
      <c r="B492" s="94" t="s">
        <v>1035</v>
      </c>
      <c r="C492" s="4" t="s">
        <v>511</v>
      </c>
      <c r="D492" s="4" t="s">
        <v>986</v>
      </c>
      <c r="E492" s="95">
        <v>20</v>
      </c>
    </row>
    <row r="493" spans="1:5" s="164" customFormat="1" ht="51">
      <c r="A493" s="100" t="s">
        <v>1037</v>
      </c>
      <c r="B493" s="94" t="s">
        <v>1035</v>
      </c>
      <c r="C493" s="4" t="s">
        <v>512</v>
      </c>
      <c r="D493" s="4"/>
      <c r="E493" s="95">
        <f>E494</f>
        <v>9</v>
      </c>
    </row>
    <row r="494" spans="1:5" s="164" customFormat="1" ht="12.75">
      <c r="A494" s="98" t="s">
        <v>985</v>
      </c>
      <c r="B494" s="94" t="s">
        <v>1035</v>
      </c>
      <c r="C494" s="4" t="s">
        <v>512</v>
      </c>
      <c r="D494" s="4" t="s">
        <v>986</v>
      </c>
      <c r="E494" s="95">
        <v>9</v>
      </c>
    </row>
    <row r="495" spans="1:5" s="92" customFormat="1" ht="76.5">
      <c r="A495" s="100" t="s">
        <v>443</v>
      </c>
      <c r="B495" s="94" t="s">
        <v>1035</v>
      </c>
      <c r="C495" s="4" t="s">
        <v>513</v>
      </c>
      <c r="D495" s="4"/>
      <c r="E495" s="95">
        <f>E496</f>
        <v>6</v>
      </c>
    </row>
    <row r="496" spans="1:5" s="92" customFormat="1" ht="12.75">
      <c r="A496" s="98" t="s">
        <v>985</v>
      </c>
      <c r="B496" s="94" t="s">
        <v>1035</v>
      </c>
      <c r="C496" s="4" t="s">
        <v>513</v>
      </c>
      <c r="D496" s="4" t="s">
        <v>986</v>
      </c>
      <c r="E496" s="95">
        <v>6</v>
      </c>
    </row>
    <row r="497" spans="1:5" ht="25.5">
      <c r="A497" s="139" t="s">
        <v>546</v>
      </c>
      <c r="B497" s="86" t="s">
        <v>1035</v>
      </c>
      <c r="C497" s="128" t="s">
        <v>607</v>
      </c>
      <c r="D497" s="131"/>
      <c r="E497" s="153">
        <f>E498+E511+E516</f>
        <v>657.8</v>
      </c>
    </row>
    <row r="498" spans="1:5" ht="25.5">
      <c r="A498" s="139" t="s">
        <v>547</v>
      </c>
      <c r="B498" s="86" t="s">
        <v>1035</v>
      </c>
      <c r="C498" s="128" t="s">
        <v>608</v>
      </c>
      <c r="D498" s="131"/>
      <c r="E498" s="153">
        <f>E503+E499+E501+E505+E507+E509</f>
        <v>487.8</v>
      </c>
    </row>
    <row r="499" spans="1:5" s="92" customFormat="1" ht="51">
      <c r="A499" s="138" t="s">
        <v>716</v>
      </c>
      <c r="B499" s="94" t="s">
        <v>1035</v>
      </c>
      <c r="C499" s="117" t="s">
        <v>609</v>
      </c>
      <c r="D499" s="132"/>
      <c r="E499" s="154">
        <f>E500</f>
        <v>87</v>
      </c>
    </row>
    <row r="500" spans="1:5" s="92" customFormat="1" ht="12.75">
      <c r="A500" s="58" t="s">
        <v>985</v>
      </c>
      <c r="B500" s="94" t="s">
        <v>1035</v>
      </c>
      <c r="C500" s="117" t="s">
        <v>609</v>
      </c>
      <c r="D500" s="118">
        <v>612</v>
      </c>
      <c r="E500" s="154">
        <v>87</v>
      </c>
    </row>
    <row r="501" spans="1:5" s="92" customFormat="1" ht="63.75">
      <c r="A501" s="138" t="s">
        <v>717</v>
      </c>
      <c r="B501" s="94" t="s">
        <v>1035</v>
      </c>
      <c r="C501" s="117" t="s">
        <v>610</v>
      </c>
      <c r="D501" s="132"/>
      <c r="E501" s="154">
        <f>E502</f>
        <v>90</v>
      </c>
    </row>
    <row r="502" spans="1:5" s="92" customFormat="1" ht="12.75">
      <c r="A502" s="58" t="s">
        <v>985</v>
      </c>
      <c r="B502" s="94" t="s">
        <v>1035</v>
      </c>
      <c r="C502" s="117" t="s">
        <v>610</v>
      </c>
      <c r="D502" s="118">
        <v>612</v>
      </c>
      <c r="E502" s="154">
        <v>90</v>
      </c>
    </row>
    <row r="503" spans="1:5" ht="51">
      <c r="A503" s="138" t="s">
        <v>718</v>
      </c>
      <c r="B503" s="94" t="s">
        <v>1035</v>
      </c>
      <c r="C503" s="117" t="s">
        <v>611</v>
      </c>
      <c r="D503" s="132"/>
      <c r="E503" s="154">
        <f>E504</f>
        <v>195</v>
      </c>
    </row>
    <row r="504" spans="1:5" ht="12.75">
      <c r="A504" s="58" t="s">
        <v>985</v>
      </c>
      <c r="B504" s="94" t="s">
        <v>1035</v>
      </c>
      <c r="C504" s="117" t="s">
        <v>611</v>
      </c>
      <c r="D504" s="118">
        <v>612</v>
      </c>
      <c r="E504" s="154">
        <v>195</v>
      </c>
    </row>
    <row r="505" spans="1:5" s="92" customFormat="1" ht="51">
      <c r="A505" s="138" t="s">
        <v>548</v>
      </c>
      <c r="B505" s="94" t="s">
        <v>1035</v>
      </c>
      <c r="C505" s="117" t="s">
        <v>612</v>
      </c>
      <c r="D505" s="132"/>
      <c r="E505" s="154">
        <f>E506</f>
        <v>40</v>
      </c>
    </row>
    <row r="506" spans="1:5" s="84" customFormat="1" ht="12.75">
      <c r="A506" s="58" t="s">
        <v>985</v>
      </c>
      <c r="B506" s="94" t="s">
        <v>1035</v>
      </c>
      <c r="C506" s="117" t="s">
        <v>612</v>
      </c>
      <c r="D506" s="118">
        <v>612</v>
      </c>
      <c r="E506" s="154">
        <v>40</v>
      </c>
    </row>
    <row r="507" spans="1:5" s="84" customFormat="1" ht="63.75">
      <c r="A507" s="138" t="s">
        <v>719</v>
      </c>
      <c r="B507" s="94" t="s">
        <v>1035</v>
      </c>
      <c r="C507" s="117" t="s">
        <v>613</v>
      </c>
      <c r="D507" s="132"/>
      <c r="E507" s="154">
        <f>E508</f>
        <v>50.8</v>
      </c>
    </row>
    <row r="508" spans="1:5" s="84" customFormat="1" ht="12.75">
      <c r="A508" s="58" t="s">
        <v>985</v>
      </c>
      <c r="B508" s="94" t="s">
        <v>1035</v>
      </c>
      <c r="C508" s="117" t="s">
        <v>613</v>
      </c>
      <c r="D508" s="118">
        <v>612</v>
      </c>
      <c r="E508" s="154">
        <v>50.8</v>
      </c>
    </row>
    <row r="509" spans="1:5" ht="63.75">
      <c r="A509" s="138" t="s">
        <v>720</v>
      </c>
      <c r="B509" s="94" t="s">
        <v>1035</v>
      </c>
      <c r="C509" s="117" t="s">
        <v>614</v>
      </c>
      <c r="D509" s="132"/>
      <c r="E509" s="154">
        <f>E510</f>
        <v>25</v>
      </c>
    </row>
    <row r="510" spans="1:5" s="84" customFormat="1" ht="12.75">
      <c r="A510" s="58" t="s">
        <v>985</v>
      </c>
      <c r="B510" s="94" t="s">
        <v>1035</v>
      </c>
      <c r="C510" s="117" t="s">
        <v>614</v>
      </c>
      <c r="D510" s="118">
        <v>612</v>
      </c>
      <c r="E510" s="154">
        <v>25</v>
      </c>
    </row>
    <row r="511" spans="1:5" s="84" customFormat="1" ht="25.5">
      <c r="A511" s="139" t="s">
        <v>549</v>
      </c>
      <c r="B511" s="86" t="s">
        <v>1035</v>
      </c>
      <c r="C511" s="128" t="s">
        <v>615</v>
      </c>
      <c r="D511" s="132"/>
      <c r="E511" s="153">
        <f>E512+E514</f>
        <v>40</v>
      </c>
    </row>
    <row r="512" spans="1:5" s="84" customFormat="1" ht="51">
      <c r="A512" s="138" t="s">
        <v>721</v>
      </c>
      <c r="B512" s="94" t="s">
        <v>1035</v>
      </c>
      <c r="C512" s="117" t="s">
        <v>616</v>
      </c>
      <c r="D512" s="132"/>
      <c r="E512" s="154">
        <f>E513</f>
        <v>20</v>
      </c>
    </row>
    <row r="513" spans="1:5" s="92" customFormat="1" ht="12.75">
      <c r="A513" s="58" t="s">
        <v>985</v>
      </c>
      <c r="B513" s="94" t="s">
        <v>1035</v>
      </c>
      <c r="C513" s="117" t="s">
        <v>616</v>
      </c>
      <c r="D513" s="118">
        <v>612</v>
      </c>
      <c r="E513" s="154">
        <v>20</v>
      </c>
    </row>
    <row r="514" spans="1:5" s="84" customFormat="1" ht="51">
      <c r="A514" s="138" t="s">
        <v>722</v>
      </c>
      <c r="B514" s="94" t="s">
        <v>1035</v>
      </c>
      <c r="C514" s="117" t="s">
        <v>617</v>
      </c>
      <c r="D514" s="132"/>
      <c r="E514" s="154">
        <f>E515</f>
        <v>20</v>
      </c>
    </row>
    <row r="515" spans="1:5" s="84" customFormat="1" ht="12.75">
      <c r="A515" s="58" t="s">
        <v>985</v>
      </c>
      <c r="B515" s="94" t="s">
        <v>1035</v>
      </c>
      <c r="C515" s="117" t="s">
        <v>617</v>
      </c>
      <c r="D515" s="118">
        <v>612</v>
      </c>
      <c r="E515" s="154">
        <v>20</v>
      </c>
    </row>
    <row r="516" spans="1:5" s="84" customFormat="1" ht="38.25">
      <c r="A516" s="139" t="s">
        <v>550</v>
      </c>
      <c r="B516" s="86" t="s">
        <v>1035</v>
      </c>
      <c r="C516" s="128" t="s">
        <v>618</v>
      </c>
      <c r="D516" s="132"/>
      <c r="E516" s="153">
        <f>E517+E519+E521</f>
        <v>130</v>
      </c>
    </row>
    <row r="517" spans="1:5" s="92" customFormat="1" ht="63.75">
      <c r="A517" s="138" t="s">
        <v>723</v>
      </c>
      <c r="B517" s="94" t="s">
        <v>1035</v>
      </c>
      <c r="C517" s="117" t="s">
        <v>619</v>
      </c>
      <c r="D517" s="132"/>
      <c r="E517" s="154">
        <f>E518</f>
        <v>65</v>
      </c>
    </row>
    <row r="518" spans="1:5" s="96" customFormat="1" ht="12.75">
      <c r="A518" s="58" t="s">
        <v>985</v>
      </c>
      <c r="B518" s="94" t="s">
        <v>1035</v>
      </c>
      <c r="C518" s="117" t="s">
        <v>619</v>
      </c>
      <c r="D518" s="118">
        <v>612</v>
      </c>
      <c r="E518" s="154">
        <v>65</v>
      </c>
    </row>
    <row r="519" spans="1:5" s="84" customFormat="1" ht="51">
      <c r="A519" s="138" t="s">
        <v>724</v>
      </c>
      <c r="B519" s="94" t="s">
        <v>1035</v>
      </c>
      <c r="C519" s="117" t="s">
        <v>620</v>
      </c>
      <c r="D519" s="132"/>
      <c r="E519" s="154">
        <f>E520</f>
        <v>30</v>
      </c>
    </row>
    <row r="520" spans="1:5" ht="12.75">
      <c r="A520" s="58" t="s">
        <v>985</v>
      </c>
      <c r="B520" s="94" t="s">
        <v>1035</v>
      </c>
      <c r="C520" s="117" t="s">
        <v>620</v>
      </c>
      <c r="D520" s="118">
        <v>612</v>
      </c>
      <c r="E520" s="154">
        <v>30</v>
      </c>
    </row>
    <row r="521" spans="1:5" ht="51">
      <c r="A521" s="138" t="s">
        <v>725</v>
      </c>
      <c r="B521" s="94" t="s">
        <v>1035</v>
      </c>
      <c r="C521" s="117" t="s">
        <v>621</v>
      </c>
      <c r="D521" s="132"/>
      <c r="E521" s="154">
        <f>E522</f>
        <v>35</v>
      </c>
    </row>
    <row r="522" spans="1:5" ht="12.75">
      <c r="A522" s="58" t="s">
        <v>985</v>
      </c>
      <c r="B522" s="94" t="s">
        <v>1035</v>
      </c>
      <c r="C522" s="117" t="s">
        <v>621</v>
      </c>
      <c r="D522" s="118">
        <v>612</v>
      </c>
      <c r="E522" s="154">
        <v>35</v>
      </c>
    </row>
    <row r="523" spans="1:5" s="240" customFormat="1" ht="15">
      <c r="A523" s="206" t="s">
        <v>971</v>
      </c>
      <c r="B523" s="208" t="s">
        <v>970</v>
      </c>
      <c r="C523" s="242"/>
      <c r="D523" s="243"/>
      <c r="E523" s="209">
        <f>E524+E548+E558+E566</f>
        <v>23942.9</v>
      </c>
    </row>
    <row r="524" spans="1:5" ht="38.25">
      <c r="A524" s="90" t="s">
        <v>1015</v>
      </c>
      <c r="B524" s="86" t="s">
        <v>970</v>
      </c>
      <c r="C524" s="172" t="s">
        <v>748</v>
      </c>
      <c r="D524" s="87"/>
      <c r="E524" s="88">
        <f>E525+E529+E533+E537+E544</f>
        <v>6161.9</v>
      </c>
    </row>
    <row r="525" spans="1:5" ht="51">
      <c r="A525" s="91" t="s">
        <v>417</v>
      </c>
      <c r="B525" s="86" t="s">
        <v>970</v>
      </c>
      <c r="C525" s="87" t="s">
        <v>763</v>
      </c>
      <c r="D525" s="87"/>
      <c r="E525" s="88">
        <f>E526</f>
        <v>654.4</v>
      </c>
    </row>
    <row r="526" spans="1:5" ht="63.75">
      <c r="A526" s="103" t="s">
        <v>257</v>
      </c>
      <c r="B526" s="94" t="s">
        <v>970</v>
      </c>
      <c r="C526" s="105" t="s">
        <v>817</v>
      </c>
      <c r="D526" s="4" t="s">
        <v>974</v>
      </c>
      <c r="E526" s="95">
        <f>E527+E528</f>
        <v>654.4</v>
      </c>
    </row>
    <row r="527" spans="1:5" s="84" customFormat="1" ht="25.5">
      <c r="A527" s="103" t="s">
        <v>803</v>
      </c>
      <c r="B527" s="94" t="s">
        <v>970</v>
      </c>
      <c r="C527" s="105" t="s">
        <v>817</v>
      </c>
      <c r="D527" s="4" t="s">
        <v>800</v>
      </c>
      <c r="E527" s="95">
        <v>545.3</v>
      </c>
    </row>
    <row r="528" spans="1:5" s="84" customFormat="1" ht="25.5">
      <c r="A528" s="103" t="s">
        <v>936</v>
      </c>
      <c r="B528" s="94" t="s">
        <v>970</v>
      </c>
      <c r="C528" s="105" t="s">
        <v>817</v>
      </c>
      <c r="D528" s="4" t="s">
        <v>981</v>
      </c>
      <c r="E528" s="95">
        <v>109.1</v>
      </c>
    </row>
    <row r="529" spans="1:5" ht="63.75">
      <c r="A529" s="91" t="s">
        <v>258</v>
      </c>
      <c r="B529" s="86" t="s">
        <v>970</v>
      </c>
      <c r="C529" s="87" t="s">
        <v>764</v>
      </c>
      <c r="D529" s="87"/>
      <c r="E529" s="88">
        <f>E530</f>
        <v>747.5</v>
      </c>
    </row>
    <row r="530" spans="1:5" ht="76.5">
      <c r="A530" s="103" t="s">
        <v>259</v>
      </c>
      <c r="B530" s="94" t="s">
        <v>970</v>
      </c>
      <c r="C530" s="105" t="s">
        <v>820</v>
      </c>
      <c r="D530" s="4"/>
      <c r="E530" s="95">
        <f>E531+E532</f>
        <v>747.5</v>
      </c>
    </row>
    <row r="531" spans="1:5" ht="25.5">
      <c r="A531" s="103" t="s">
        <v>803</v>
      </c>
      <c r="B531" s="94" t="s">
        <v>970</v>
      </c>
      <c r="C531" s="105" t="s">
        <v>820</v>
      </c>
      <c r="D531" s="4" t="s">
        <v>800</v>
      </c>
      <c r="E531" s="95">
        <v>622.9</v>
      </c>
    </row>
    <row r="532" spans="1:5" ht="25.5">
      <c r="A532" s="103" t="s">
        <v>936</v>
      </c>
      <c r="B532" s="94" t="s">
        <v>970</v>
      </c>
      <c r="C532" s="105" t="s">
        <v>820</v>
      </c>
      <c r="D532" s="4" t="s">
        <v>981</v>
      </c>
      <c r="E532" s="95">
        <v>124.6</v>
      </c>
    </row>
    <row r="533" spans="1:5" ht="51">
      <c r="A533" s="91" t="s">
        <v>348</v>
      </c>
      <c r="B533" s="86" t="s">
        <v>970</v>
      </c>
      <c r="C533" s="87" t="s">
        <v>766</v>
      </c>
      <c r="D533" s="87"/>
      <c r="E533" s="88">
        <f>E534</f>
        <v>960</v>
      </c>
    </row>
    <row r="534" spans="1:5" ht="76.5">
      <c r="A534" s="103" t="s">
        <v>349</v>
      </c>
      <c r="B534" s="94" t="s">
        <v>970</v>
      </c>
      <c r="C534" s="4" t="s">
        <v>891</v>
      </c>
      <c r="D534" s="4"/>
      <c r="E534" s="95">
        <f>E536+E535</f>
        <v>960</v>
      </c>
    </row>
    <row r="535" spans="1:5" ht="25.5">
      <c r="A535" s="103" t="s">
        <v>936</v>
      </c>
      <c r="B535" s="94" t="s">
        <v>970</v>
      </c>
      <c r="C535" s="4" t="s">
        <v>891</v>
      </c>
      <c r="D535" s="4" t="s">
        <v>981</v>
      </c>
      <c r="E535" s="95">
        <v>500</v>
      </c>
    </row>
    <row r="536" spans="1:5" ht="12.75">
      <c r="A536" s="98" t="s">
        <v>985</v>
      </c>
      <c r="B536" s="94" t="s">
        <v>970</v>
      </c>
      <c r="C536" s="4" t="s">
        <v>891</v>
      </c>
      <c r="D536" s="4" t="s">
        <v>986</v>
      </c>
      <c r="E536" s="95">
        <v>460</v>
      </c>
    </row>
    <row r="537" spans="1:5" ht="63.75">
      <c r="A537" s="91" t="s">
        <v>350</v>
      </c>
      <c r="B537" s="86" t="s">
        <v>970</v>
      </c>
      <c r="C537" s="87" t="s">
        <v>767</v>
      </c>
      <c r="D537" s="87"/>
      <c r="E537" s="88">
        <f>E538+E540+E542</f>
        <v>3300</v>
      </c>
    </row>
    <row r="538" spans="1:5" s="92" customFormat="1" ht="76.5">
      <c r="A538" s="110" t="s">
        <v>351</v>
      </c>
      <c r="B538" s="94" t="s">
        <v>970</v>
      </c>
      <c r="C538" s="4" t="s">
        <v>892</v>
      </c>
      <c r="D538" s="4"/>
      <c r="E538" s="95">
        <f>E539</f>
        <v>2250</v>
      </c>
    </row>
    <row r="539" spans="1:5" ht="12.75">
      <c r="A539" s="98" t="s">
        <v>985</v>
      </c>
      <c r="B539" s="94" t="s">
        <v>970</v>
      </c>
      <c r="C539" s="4" t="s">
        <v>892</v>
      </c>
      <c r="D539" s="4" t="s">
        <v>986</v>
      </c>
      <c r="E539" s="95">
        <v>2250</v>
      </c>
    </row>
    <row r="540" spans="1:5" ht="63.75">
      <c r="A540" s="110" t="s">
        <v>822</v>
      </c>
      <c r="B540" s="94" t="s">
        <v>970</v>
      </c>
      <c r="C540" s="4" t="s">
        <v>893</v>
      </c>
      <c r="D540" s="4"/>
      <c r="E540" s="95">
        <f>E541</f>
        <v>400</v>
      </c>
    </row>
    <row r="541" spans="1:5" s="152" customFormat="1" ht="12.75">
      <c r="A541" s="98" t="s">
        <v>985</v>
      </c>
      <c r="B541" s="94" t="s">
        <v>970</v>
      </c>
      <c r="C541" s="4" t="s">
        <v>893</v>
      </c>
      <c r="D541" s="4" t="s">
        <v>986</v>
      </c>
      <c r="E541" s="95">
        <v>400</v>
      </c>
    </row>
    <row r="542" spans="1:5" ht="76.5">
      <c r="A542" s="110" t="s">
        <v>352</v>
      </c>
      <c r="B542" s="94" t="s">
        <v>970</v>
      </c>
      <c r="C542" s="4" t="s">
        <v>894</v>
      </c>
      <c r="D542" s="4"/>
      <c r="E542" s="95">
        <f>E543</f>
        <v>650</v>
      </c>
    </row>
    <row r="543" spans="1:5" ht="12.75">
      <c r="A543" s="98" t="s">
        <v>985</v>
      </c>
      <c r="B543" s="94" t="s">
        <v>970</v>
      </c>
      <c r="C543" s="4" t="s">
        <v>894</v>
      </c>
      <c r="D543" s="4" t="s">
        <v>986</v>
      </c>
      <c r="E543" s="95">
        <v>650</v>
      </c>
    </row>
    <row r="544" spans="1:5" ht="63.75">
      <c r="A544" s="91" t="s">
        <v>353</v>
      </c>
      <c r="B544" s="86" t="s">
        <v>970</v>
      </c>
      <c r="C544" s="87" t="s">
        <v>768</v>
      </c>
      <c r="D544" s="87"/>
      <c r="E544" s="88">
        <f>E545</f>
        <v>500</v>
      </c>
    </row>
    <row r="545" spans="1:5" s="92" customFormat="1" ht="76.5">
      <c r="A545" s="103" t="s">
        <v>1270</v>
      </c>
      <c r="B545" s="94" t="s">
        <v>970</v>
      </c>
      <c r="C545" s="108" t="s">
        <v>895</v>
      </c>
      <c r="D545" s="4"/>
      <c r="E545" s="95">
        <f>E547+E546</f>
        <v>500</v>
      </c>
    </row>
    <row r="546" spans="1:5" ht="25.5">
      <c r="A546" s="103" t="s">
        <v>936</v>
      </c>
      <c r="B546" s="94" t="s">
        <v>970</v>
      </c>
      <c r="C546" s="108" t="s">
        <v>895</v>
      </c>
      <c r="D546" s="101" t="s">
        <v>981</v>
      </c>
      <c r="E546" s="95">
        <v>100</v>
      </c>
    </row>
    <row r="547" spans="1:5" ht="12.75">
      <c r="A547" s="98" t="s">
        <v>985</v>
      </c>
      <c r="B547" s="94" t="s">
        <v>970</v>
      </c>
      <c r="C547" s="108" t="s">
        <v>895</v>
      </c>
      <c r="D547" s="101" t="s">
        <v>986</v>
      </c>
      <c r="E547" s="95">
        <v>400</v>
      </c>
    </row>
    <row r="548" spans="1:5" ht="25.5">
      <c r="A548" s="90" t="s">
        <v>741</v>
      </c>
      <c r="B548" s="86" t="s">
        <v>970</v>
      </c>
      <c r="C548" s="87" t="s">
        <v>754</v>
      </c>
      <c r="D548" s="87"/>
      <c r="E548" s="88">
        <f>E549</f>
        <v>214</v>
      </c>
    </row>
    <row r="549" spans="1:5" ht="51">
      <c r="A549" s="91" t="s">
        <v>144</v>
      </c>
      <c r="B549" s="86" t="s">
        <v>970</v>
      </c>
      <c r="C549" s="87" t="s">
        <v>1018</v>
      </c>
      <c r="D549" s="87"/>
      <c r="E549" s="88">
        <f>E550+E552+E554+E556</f>
        <v>214</v>
      </c>
    </row>
    <row r="550" spans="1:5" ht="76.5">
      <c r="A550" s="100" t="s">
        <v>145</v>
      </c>
      <c r="B550" s="94" t="s">
        <v>970</v>
      </c>
      <c r="C550" s="4" t="s">
        <v>1019</v>
      </c>
      <c r="D550" s="4"/>
      <c r="E550" s="95">
        <f>E551</f>
        <v>85</v>
      </c>
    </row>
    <row r="551" spans="1:5" ht="12.75">
      <c r="A551" s="98" t="s">
        <v>985</v>
      </c>
      <c r="B551" s="94" t="s">
        <v>970</v>
      </c>
      <c r="C551" s="4" t="s">
        <v>1019</v>
      </c>
      <c r="D551" s="4" t="s">
        <v>986</v>
      </c>
      <c r="E551" s="95">
        <v>85</v>
      </c>
    </row>
    <row r="552" spans="1:5" ht="76.5">
      <c r="A552" s="100" t="s">
        <v>1271</v>
      </c>
      <c r="B552" s="94" t="s">
        <v>970</v>
      </c>
      <c r="C552" s="4" t="s">
        <v>1020</v>
      </c>
      <c r="D552" s="4"/>
      <c r="E552" s="95">
        <f>E553</f>
        <v>14</v>
      </c>
    </row>
    <row r="553" spans="1:5" ht="12.75">
      <c r="A553" s="98" t="s">
        <v>985</v>
      </c>
      <c r="B553" s="94" t="s">
        <v>970</v>
      </c>
      <c r="C553" s="4" t="s">
        <v>1020</v>
      </c>
      <c r="D553" s="4" t="s">
        <v>986</v>
      </c>
      <c r="E553" s="95">
        <v>14</v>
      </c>
    </row>
    <row r="554" spans="1:5" ht="63.75">
      <c r="A554" s="100" t="s">
        <v>1272</v>
      </c>
      <c r="B554" s="94" t="s">
        <v>970</v>
      </c>
      <c r="C554" s="4" t="s">
        <v>1021</v>
      </c>
      <c r="D554" s="4"/>
      <c r="E554" s="95">
        <f>E555</f>
        <v>110</v>
      </c>
    </row>
    <row r="555" spans="1:5" ht="12.75">
      <c r="A555" s="98" t="s">
        <v>985</v>
      </c>
      <c r="B555" s="94" t="s">
        <v>970</v>
      </c>
      <c r="C555" s="4" t="s">
        <v>1021</v>
      </c>
      <c r="D555" s="4" t="s">
        <v>986</v>
      </c>
      <c r="E555" s="95">
        <v>110</v>
      </c>
    </row>
    <row r="556" spans="1:5" ht="51">
      <c r="A556" s="98" t="s">
        <v>146</v>
      </c>
      <c r="B556" s="94" t="s">
        <v>970</v>
      </c>
      <c r="C556" s="4" t="s">
        <v>1022</v>
      </c>
      <c r="D556" s="4"/>
      <c r="E556" s="95">
        <f>E557</f>
        <v>5</v>
      </c>
    </row>
    <row r="557" spans="1:5" ht="12.75">
      <c r="A557" s="98" t="s">
        <v>985</v>
      </c>
      <c r="B557" s="94" t="s">
        <v>970</v>
      </c>
      <c r="C557" s="4" t="s">
        <v>1022</v>
      </c>
      <c r="D557" s="4" t="s">
        <v>986</v>
      </c>
      <c r="E557" s="95">
        <v>5</v>
      </c>
    </row>
    <row r="558" spans="1:5" ht="25.5">
      <c r="A558" s="90" t="s">
        <v>960</v>
      </c>
      <c r="B558" s="114" t="s">
        <v>970</v>
      </c>
      <c r="C558" s="113" t="s">
        <v>959</v>
      </c>
      <c r="D558" s="113"/>
      <c r="E558" s="115">
        <f>E559</f>
        <v>4432.8</v>
      </c>
    </row>
    <row r="559" spans="1:5" ht="12.75">
      <c r="A559" s="91" t="s">
        <v>950</v>
      </c>
      <c r="B559" s="86" t="s">
        <v>970</v>
      </c>
      <c r="C559" s="87" t="s">
        <v>949</v>
      </c>
      <c r="D559" s="87"/>
      <c r="E559" s="88">
        <f>E560+E562</f>
        <v>4432.8</v>
      </c>
    </row>
    <row r="560" spans="1:5" ht="25.5">
      <c r="A560" s="102" t="s">
        <v>839</v>
      </c>
      <c r="B560" s="106" t="s">
        <v>970</v>
      </c>
      <c r="C560" s="105" t="s">
        <v>943</v>
      </c>
      <c r="D560" s="105"/>
      <c r="E560" s="107">
        <f>E561</f>
        <v>4181.8</v>
      </c>
    </row>
    <row r="561" spans="1:5" ht="25.5">
      <c r="A561" s="112" t="s">
        <v>937</v>
      </c>
      <c r="B561" s="106" t="s">
        <v>970</v>
      </c>
      <c r="C561" s="105" t="s">
        <v>943</v>
      </c>
      <c r="D561" s="105">
        <v>121</v>
      </c>
      <c r="E561" s="107">
        <v>4181.8</v>
      </c>
    </row>
    <row r="562" spans="1:5" ht="25.5">
      <c r="A562" s="112" t="s">
        <v>840</v>
      </c>
      <c r="B562" s="106" t="s">
        <v>970</v>
      </c>
      <c r="C562" s="105" t="s">
        <v>940</v>
      </c>
      <c r="D562" s="105"/>
      <c r="E562" s="107">
        <f>E563+E564+E565</f>
        <v>251</v>
      </c>
    </row>
    <row r="563" spans="1:5" ht="25.5">
      <c r="A563" s="112" t="s">
        <v>941</v>
      </c>
      <c r="B563" s="106" t="s">
        <v>970</v>
      </c>
      <c r="C563" s="105" t="s">
        <v>940</v>
      </c>
      <c r="D563" s="105">
        <v>122</v>
      </c>
      <c r="E563" s="107">
        <v>37</v>
      </c>
    </row>
    <row r="564" spans="1:5" ht="25.5">
      <c r="A564" s="112" t="s">
        <v>936</v>
      </c>
      <c r="B564" s="106" t="s">
        <v>970</v>
      </c>
      <c r="C564" s="105" t="s">
        <v>940</v>
      </c>
      <c r="D564" s="105">
        <v>244</v>
      </c>
      <c r="E564" s="107">
        <v>211</v>
      </c>
    </row>
    <row r="565" spans="1:5" ht="12.75">
      <c r="A565" s="112" t="s">
        <v>982</v>
      </c>
      <c r="B565" s="106" t="s">
        <v>970</v>
      </c>
      <c r="C565" s="105" t="s">
        <v>940</v>
      </c>
      <c r="D565" s="105">
        <v>852</v>
      </c>
      <c r="E565" s="107">
        <v>3</v>
      </c>
    </row>
    <row r="566" spans="1:5" ht="12.75">
      <c r="A566" s="90" t="s">
        <v>664</v>
      </c>
      <c r="B566" s="114" t="s">
        <v>970</v>
      </c>
      <c r="C566" s="113" t="s">
        <v>745</v>
      </c>
      <c r="D566" s="113"/>
      <c r="E566" s="115">
        <f>E567</f>
        <v>13134.2</v>
      </c>
    </row>
    <row r="567" spans="1:5" ht="12.75">
      <c r="A567" s="91" t="s">
        <v>1058</v>
      </c>
      <c r="B567" s="114" t="s">
        <v>970</v>
      </c>
      <c r="C567" s="87" t="s">
        <v>1053</v>
      </c>
      <c r="D567" s="87"/>
      <c r="E567" s="88">
        <f>E568+E573</f>
        <v>13134.2</v>
      </c>
    </row>
    <row r="568" spans="1:5" s="140" customFormat="1" ht="25.5">
      <c r="A568" s="120" t="s">
        <v>669</v>
      </c>
      <c r="B568" s="106" t="s">
        <v>970</v>
      </c>
      <c r="C568" s="105" t="s">
        <v>1054</v>
      </c>
      <c r="D568" s="105"/>
      <c r="E568" s="107">
        <f>E569+E570+E571+E572</f>
        <v>12974.2</v>
      </c>
    </row>
    <row r="569" spans="1:5" ht="12.75">
      <c r="A569" s="102" t="s">
        <v>670</v>
      </c>
      <c r="B569" s="106" t="s">
        <v>970</v>
      </c>
      <c r="C569" s="105" t="s">
        <v>1054</v>
      </c>
      <c r="D569" s="105">
        <v>111</v>
      </c>
      <c r="E569" s="107">
        <v>12804.2</v>
      </c>
    </row>
    <row r="570" spans="1:5" ht="25.5">
      <c r="A570" s="102" t="s">
        <v>671</v>
      </c>
      <c r="B570" s="106" t="s">
        <v>970</v>
      </c>
      <c r="C570" s="105" t="s">
        <v>1054</v>
      </c>
      <c r="D570" s="105">
        <v>112</v>
      </c>
      <c r="E570" s="107">
        <v>10</v>
      </c>
    </row>
    <row r="571" spans="1:5" ht="25.5">
      <c r="A571" s="102" t="s">
        <v>936</v>
      </c>
      <c r="B571" s="106" t="s">
        <v>970</v>
      </c>
      <c r="C571" s="105" t="s">
        <v>1054</v>
      </c>
      <c r="D571" s="105">
        <v>244</v>
      </c>
      <c r="E571" s="107">
        <v>158</v>
      </c>
    </row>
    <row r="572" spans="1:5" ht="12.75">
      <c r="A572" s="102" t="s">
        <v>982</v>
      </c>
      <c r="B572" s="106" t="s">
        <v>970</v>
      </c>
      <c r="C572" s="105" t="s">
        <v>1054</v>
      </c>
      <c r="D572" s="105">
        <v>852</v>
      </c>
      <c r="E572" s="107">
        <v>2</v>
      </c>
    </row>
    <row r="573" spans="1:5" ht="38.25">
      <c r="A573" s="102" t="s">
        <v>1264</v>
      </c>
      <c r="B573" s="106" t="s">
        <v>970</v>
      </c>
      <c r="C573" s="108" t="s">
        <v>338</v>
      </c>
      <c r="D573" s="108"/>
      <c r="E573" s="107">
        <f>E574</f>
        <v>160</v>
      </c>
    </row>
    <row r="574" spans="1:5" ht="12.75">
      <c r="A574" s="98" t="s">
        <v>985</v>
      </c>
      <c r="B574" s="106" t="s">
        <v>970</v>
      </c>
      <c r="C574" s="108" t="s">
        <v>338</v>
      </c>
      <c r="D574" s="108">
        <v>612</v>
      </c>
      <c r="E574" s="107">
        <v>160</v>
      </c>
    </row>
    <row r="575" spans="1:5" s="216" customFormat="1" ht="15">
      <c r="A575" s="206" t="s">
        <v>1111</v>
      </c>
      <c r="B575" s="208" t="s">
        <v>1103</v>
      </c>
      <c r="C575" s="207"/>
      <c r="D575" s="207"/>
      <c r="E575" s="209">
        <f>E576</f>
        <v>52946.7</v>
      </c>
    </row>
    <row r="576" spans="1:5" s="224" customFormat="1" ht="15">
      <c r="A576" s="206" t="s">
        <v>802</v>
      </c>
      <c r="B576" s="208" t="s">
        <v>801</v>
      </c>
      <c r="C576" s="207"/>
      <c r="D576" s="207"/>
      <c r="E576" s="209">
        <f>E577+E599+E615</f>
        <v>52946.7</v>
      </c>
    </row>
    <row r="577" spans="1:5" s="152" customFormat="1" ht="25.5">
      <c r="A577" s="90" t="s">
        <v>727</v>
      </c>
      <c r="B577" s="86" t="s">
        <v>801</v>
      </c>
      <c r="C577" s="87" t="s">
        <v>746</v>
      </c>
      <c r="D577" s="87"/>
      <c r="E577" s="88">
        <f>E578+E584+E594</f>
        <v>4875</v>
      </c>
    </row>
    <row r="578" spans="1:5" s="152" customFormat="1" ht="51">
      <c r="A578" s="91" t="s">
        <v>147</v>
      </c>
      <c r="B578" s="86" t="s">
        <v>801</v>
      </c>
      <c r="C578" s="87" t="s">
        <v>760</v>
      </c>
      <c r="D578" s="87"/>
      <c r="E578" s="88">
        <f>E579</f>
        <v>2972.0000000000005</v>
      </c>
    </row>
    <row r="579" spans="1:5" ht="63.75">
      <c r="A579" s="100" t="s">
        <v>728</v>
      </c>
      <c r="B579" s="94" t="s">
        <v>801</v>
      </c>
      <c r="C579" s="4" t="s">
        <v>832</v>
      </c>
      <c r="D579" s="4"/>
      <c r="E579" s="95">
        <f>E580+E581+E582+E583</f>
        <v>2972.0000000000005</v>
      </c>
    </row>
    <row r="580" spans="1:5" ht="25.5">
      <c r="A580" s="100" t="s">
        <v>975</v>
      </c>
      <c r="B580" s="94" t="s">
        <v>801</v>
      </c>
      <c r="C580" s="4" t="s">
        <v>832</v>
      </c>
      <c r="D580" s="4" t="s">
        <v>976</v>
      </c>
      <c r="E580" s="95">
        <v>2467.4</v>
      </c>
    </row>
    <row r="581" spans="1:5" ht="25.5">
      <c r="A581" s="100" t="s">
        <v>979</v>
      </c>
      <c r="B581" s="94" t="s">
        <v>801</v>
      </c>
      <c r="C581" s="4" t="s">
        <v>832</v>
      </c>
      <c r="D581" s="4" t="s">
        <v>980</v>
      </c>
      <c r="E581" s="95">
        <f>8.5+1.8</f>
        <v>10.3</v>
      </c>
    </row>
    <row r="582" spans="1:5" ht="25.5">
      <c r="A582" s="100" t="s">
        <v>936</v>
      </c>
      <c r="B582" s="94" t="s">
        <v>801</v>
      </c>
      <c r="C582" s="4" t="s">
        <v>832</v>
      </c>
      <c r="D582" s="4" t="s">
        <v>981</v>
      </c>
      <c r="E582" s="95">
        <f>495.8-1.8</f>
        <v>494</v>
      </c>
    </row>
    <row r="583" spans="1:5" s="84" customFormat="1" ht="12.75">
      <c r="A583" s="112" t="s">
        <v>982</v>
      </c>
      <c r="B583" s="94" t="s">
        <v>801</v>
      </c>
      <c r="C583" s="4" t="s">
        <v>832</v>
      </c>
      <c r="D583" s="4" t="s">
        <v>983</v>
      </c>
      <c r="E583" s="95">
        <v>0.3</v>
      </c>
    </row>
    <row r="584" spans="1:5" s="92" customFormat="1" ht="51">
      <c r="A584" s="91" t="s">
        <v>260</v>
      </c>
      <c r="B584" s="86" t="s">
        <v>801</v>
      </c>
      <c r="C584" s="87" t="s">
        <v>761</v>
      </c>
      <c r="D584" s="87"/>
      <c r="E584" s="88">
        <f>E585+E588+E590+E592</f>
        <v>1860</v>
      </c>
    </row>
    <row r="585" spans="1:5" s="92" customFormat="1" ht="63.75">
      <c r="A585" s="100" t="s">
        <v>425</v>
      </c>
      <c r="B585" s="94" t="s">
        <v>801</v>
      </c>
      <c r="C585" s="4" t="s">
        <v>833</v>
      </c>
      <c r="D585" s="4"/>
      <c r="E585" s="95">
        <f>E586+E587</f>
        <v>280</v>
      </c>
    </row>
    <row r="586" spans="1:5" s="92" customFormat="1" ht="25.5">
      <c r="A586" s="100" t="s">
        <v>936</v>
      </c>
      <c r="B586" s="94" t="s">
        <v>801</v>
      </c>
      <c r="C586" s="4" t="s">
        <v>833</v>
      </c>
      <c r="D586" s="4" t="s">
        <v>981</v>
      </c>
      <c r="E586" s="95">
        <v>160</v>
      </c>
    </row>
    <row r="587" spans="1:5" s="96" customFormat="1" ht="12.75">
      <c r="A587" s="100" t="s">
        <v>985</v>
      </c>
      <c r="B587" s="94" t="s">
        <v>801</v>
      </c>
      <c r="C587" s="4" t="s">
        <v>833</v>
      </c>
      <c r="D587" s="4" t="s">
        <v>986</v>
      </c>
      <c r="E587" s="95">
        <v>120</v>
      </c>
    </row>
    <row r="588" spans="1:5" s="96" customFormat="1" ht="76.5">
      <c r="A588" s="100" t="s">
        <v>426</v>
      </c>
      <c r="B588" s="94" t="s">
        <v>801</v>
      </c>
      <c r="C588" s="4" t="s">
        <v>1089</v>
      </c>
      <c r="D588" s="4"/>
      <c r="E588" s="95">
        <f>E589</f>
        <v>50</v>
      </c>
    </row>
    <row r="589" spans="1:5" s="96" customFormat="1" ht="12.75">
      <c r="A589" s="100" t="s">
        <v>985</v>
      </c>
      <c r="B589" s="94" t="s">
        <v>801</v>
      </c>
      <c r="C589" s="4" t="s">
        <v>1089</v>
      </c>
      <c r="D589" s="4" t="s">
        <v>986</v>
      </c>
      <c r="E589" s="95">
        <v>50</v>
      </c>
    </row>
    <row r="590" spans="1:5" s="96" customFormat="1" ht="63.75">
      <c r="A590" s="100" t="s">
        <v>288</v>
      </c>
      <c r="B590" s="94" t="s">
        <v>801</v>
      </c>
      <c r="C590" s="4" t="s">
        <v>290</v>
      </c>
      <c r="D590" s="4"/>
      <c r="E590" s="95">
        <f>E591</f>
        <v>1480</v>
      </c>
    </row>
    <row r="591" spans="1:5" s="96" customFormat="1" ht="25.5">
      <c r="A591" s="100" t="s">
        <v>936</v>
      </c>
      <c r="B591" s="94" t="s">
        <v>801</v>
      </c>
      <c r="C591" s="4" t="s">
        <v>290</v>
      </c>
      <c r="D591" s="4" t="s">
        <v>981</v>
      </c>
      <c r="E591" s="95">
        <v>1480</v>
      </c>
    </row>
    <row r="592" spans="1:5" s="96" customFormat="1" ht="63.75">
      <c r="A592" s="100" t="s">
        <v>289</v>
      </c>
      <c r="B592" s="94" t="s">
        <v>801</v>
      </c>
      <c r="C592" s="4" t="s">
        <v>291</v>
      </c>
      <c r="D592" s="4"/>
      <c r="E592" s="95">
        <f>E593</f>
        <v>50</v>
      </c>
    </row>
    <row r="593" spans="1:5" s="96" customFormat="1" ht="25.5">
      <c r="A593" s="100" t="s">
        <v>936</v>
      </c>
      <c r="B593" s="94" t="s">
        <v>801</v>
      </c>
      <c r="C593" s="4" t="s">
        <v>291</v>
      </c>
      <c r="D593" s="4" t="s">
        <v>981</v>
      </c>
      <c r="E593" s="95">
        <v>50</v>
      </c>
    </row>
    <row r="594" spans="1:5" s="84" customFormat="1" ht="51">
      <c r="A594" s="91" t="s">
        <v>423</v>
      </c>
      <c r="B594" s="86" t="s">
        <v>801</v>
      </c>
      <c r="C594" s="87" t="s">
        <v>762</v>
      </c>
      <c r="D594" s="87"/>
      <c r="E594" s="88">
        <f>E595+E597</f>
        <v>43</v>
      </c>
    </row>
    <row r="595" spans="1:5" s="84" customFormat="1" ht="76.5">
      <c r="A595" s="100" t="s">
        <v>427</v>
      </c>
      <c r="B595" s="94" t="s">
        <v>801</v>
      </c>
      <c r="C595" s="4" t="s">
        <v>881</v>
      </c>
      <c r="D595" s="4"/>
      <c r="E595" s="95">
        <f>E596</f>
        <v>30</v>
      </c>
    </row>
    <row r="596" spans="1:5" s="84" customFormat="1" ht="25.5">
      <c r="A596" s="100" t="s">
        <v>936</v>
      </c>
      <c r="B596" s="94" t="s">
        <v>801</v>
      </c>
      <c r="C596" s="4" t="s">
        <v>881</v>
      </c>
      <c r="D596" s="4" t="s">
        <v>981</v>
      </c>
      <c r="E596" s="95">
        <v>30</v>
      </c>
    </row>
    <row r="597" spans="1:5" s="84" customFormat="1" ht="63.75">
      <c r="A597" s="100" t="s">
        <v>428</v>
      </c>
      <c r="B597" s="94" t="s">
        <v>801</v>
      </c>
      <c r="C597" s="4" t="s">
        <v>882</v>
      </c>
      <c r="D597" s="4"/>
      <c r="E597" s="95">
        <f>E598</f>
        <v>13</v>
      </c>
    </row>
    <row r="598" spans="1:5" s="84" customFormat="1" ht="25.5">
      <c r="A598" s="100" t="s">
        <v>936</v>
      </c>
      <c r="B598" s="94" t="s">
        <v>801</v>
      </c>
      <c r="C598" s="4" t="s">
        <v>882</v>
      </c>
      <c r="D598" s="4" t="s">
        <v>981</v>
      </c>
      <c r="E598" s="95">
        <v>13</v>
      </c>
    </row>
    <row r="599" spans="1:5" s="84" customFormat="1" ht="25.5">
      <c r="A599" s="121" t="s">
        <v>528</v>
      </c>
      <c r="B599" s="86" t="s">
        <v>801</v>
      </c>
      <c r="C599" s="128" t="s">
        <v>576</v>
      </c>
      <c r="D599" s="132"/>
      <c r="E599" s="153">
        <f>E600+E606+E609</f>
        <v>46566.2</v>
      </c>
    </row>
    <row r="600" spans="1:5" s="84" customFormat="1" ht="38.25">
      <c r="A600" s="121" t="s">
        <v>529</v>
      </c>
      <c r="B600" s="86" t="s">
        <v>801</v>
      </c>
      <c r="C600" s="128" t="s">
        <v>577</v>
      </c>
      <c r="D600" s="132"/>
      <c r="E600" s="153">
        <f>E601</f>
        <v>16915.6</v>
      </c>
    </row>
    <row r="601" spans="1:5" s="84" customFormat="1" ht="63.75">
      <c r="A601" s="130" t="s">
        <v>698</v>
      </c>
      <c r="B601" s="94" t="s">
        <v>801</v>
      </c>
      <c r="C601" s="117" t="s">
        <v>578</v>
      </c>
      <c r="D601" s="132"/>
      <c r="E601" s="154">
        <f>E602+E603+E604+E605</f>
        <v>16915.6</v>
      </c>
    </row>
    <row r="602" spans="1:5" s="84" customFormat="1" ht="12.75">
      <c r="A602" s="102" t="s">
        <v>670</v>
      </c>
      <c r="B602" s="94" t="s">
        <v>801</v>
      </c>
      <c r="C602" s="117" t="s">
        <v>578</v>
      </c>
      <c r="D602" s="118">
        <v>111</v>
      </c>
      <c r="E602" s="154">
        <v>13661</v>
      </c>
    </row>
    <row r="603" spans="1:5" s="84" customFormat="1" ht="25.5">
      <c r="A603" s="102" t="s">
        <v>671</v>
      </c>
      <c r="B603" s="94" t="s">
        <v>801</v>
      </c>
      <c r="C603" s="117" t="s">
        <v>578</v>
      </c>
      <c r="D603" s="118">
        <v>112</v>
      </c>
      <c r="E603" s="154">
        <v>1</v>
      </c>
    </row>
    <row r="604" spans="1:5" s="84" customFormat="1" ht="25.5">
      <c r="A604" s="102" t="s">
        <v>936</v>
      </c>
      <c r="B604" s="94" t="s">
        <v>801</v>
      </c>
      <c r="C604" s="117" t="s">
        <v>578</v>
      </c>
      <c r="D604" s="118">
        <v>244</v>
      </c>
      <c r="E604" s="154">
        <v>3183.6</v>
      </c>
    </row>
    <row r="605" spans="1:5" s="84" customFormat="1" ht="12.75">
      <c r="A605" s="102" t="s">
        <v>982</v>
      </c>
      <c r="B605" s="94" t="s">
        <v>801</v>
      </c>
      <c r="C605" s="117" t="s">
        <v>578</v>
      </c>
      <c r="D605" s="118">
        <v>852</v>
      </c>
      <c r="E605" s="154">
        <v>70</v>
      </c>
    </row>
    <row r="606" spans="1:5" s="84" customFormat="1" ht="38.25">
      <c r="A606" s="121" t="s">
        <v>530</v>
      </c>
      <c r="B606" s="86" t="s">
        <v>801</v>
      </c>
      <c r="C606" s="128" t="s">
        <v>579</v>
      </c>
      <c r="D606" s="131"/>
      <c r="E606" s="153">
        <f>E607</f>
        <v>20</v>
      </c>
    </row>
    <row r="607" spans="1:5" s="84" customFormat="1" ht="63.75">
      <c r="A607" s="130" t="s">
        <v>699</v>
      </c>
      <c r="B607" s="94" t="s">
        <v>801</v>
      </c>
      <c r="C607" s="117" t="s">
        <v>580</v>
      </c>
      <c r="D607" s="132"/>
      <c r="E607" s="154">
        <f>E608</f>
        <v>20</v>
      </c>
    </row>
    <row r="608" spans="1:5" s="84" customFormat="1" ht="25.5">
      <c r="A608" s="102" t="s">
        <v>936</v>
      </c>
      <c r="B608" s="94" t="s">
        <v>801</v>
      </c>
      <c r="C608" s="117" t="s">
        <v>580</v>
      </c>
      <c r="D608" s="118">
        <v>244</v>
      </c>
      <c r="E608" s="154">
        <v>20</v>
      </c>
    </row>
    <row r="609" spans="1:5" s="84" customFormat="1" ht="51">
      <c r="A609" s="121" t="s">
        <v>531</v>
      </c>
      <c r="B609" s="86" t="s">
        <v>801</v>
      </c>
      <c r="C609" s="128" t="s">
        <v>581</v>
      </c>
      <c r="D609" s="131"/>
      <c r="E609" s="153">
        <f>E610+E612</f>
        <v>29630.6</v>
      </c>
    </row>
    <row r="610" spans="1:5" s="84" customFormat="1" ht="63.75">
      <c r="A610" s="130" t="s">
        <v>700</v>
      </c>
      <c r="B610" s="94" t="s">
        <v>801</v>
      </c>
      <c r="C610" s="117" t="s">
        <v>582</v>
      </c>
      <c r="D610" s="132"/>
      <c r="E610" s="154">
        <f>E611</f>
        <v>26850.8</v>
      </c>
    </row>
    <row r="611" spans="1:5" s="84" customFormat="1" ht="38.25">
      <c r="A611" s="103" t="s">
        <v>984</v>
      </c>
      <c r="B611" s="94" t="s">
        <v>801</v>
      </c>
      <c r="C611" s="117" t="s">
        <v>582</v>
      </c>
      <c r="D611" s="118">
        <v>611</v>
      </c>
      <c r="E611" s="154">
        <v>26850.8</v>
      </c>
    </row>
    <row r="612" spans="1:5" s="84" customFormat="1" ht="63.75">
      <c r="A612" s="130" t="s">
        <v>701</v>
      </c>
      <c r="B612" s="94" t="s">
        <v>801</v>
      </c>
      <c r="C612" s="117" t="s">
        <v>583</v>
      </c>
      <c r="D612" s="132"/>
      <c r="E612" s="154">
        <f>E613+E614</f>
        <v>2779.8</v>
      </c>
    </row>
    <row r="613" spans="1:5" s="84" customFormat="1" ht="12.75">
      <c r="A613" s="58" t="s">
        <v>985</v>
      </c>
      <c r="B613" s="94" t="s">
        <v>801</v>
      </c>
      <c r="C613" s="117" t="s">
        <v>583</v>
      </c>
      <c r="D613" s="118">
        <v>612</v>
      </c>
      <c r="E613" s="154">
        <v>2479.8</v>
      </c>
    </row>
    <row r="614" spans="1:5" s="84" customFormat="1" ht="25.5">
      <c r="A614" s="102" t="s">
        <v>936</v>
      </c>
      <c r="B614" s="94" t="s">
        <v>801</v>
      </c>
      <c r="C614" s="117" t="s">
        <v>583</v>
      </c>
      <c r="D614" s="118">
        <v>244</v>
      </c>
      <c r="E614" s="154">
        <v>300</v>
      </c>
    </row>
    <row r="615" spans="1:5" ht="25.5">
      <c r="A615" s="121" t="s">
        <v>535</v>
      </c>
      <c r="B615" s="122" t="s">
        <v>801</v>
      </c>
      <c r="C615" s="128" t="s">
        <v>590</v>
      </c>
      <c r="D615" s="134"/>
      <c r="E615" s="153">
        <f>E616</f>
        <v>1505.5</v>
      </c>
    </row>
    <row r="616" spans="1:5" s="92" customFormat="1" ht="38.25">
      <c r="A616" s="121" t="s">
        <v>537</v>
      </c>
      <c r="B616" s="122" t="s">
        <v>801</v>
      </c>
      <c r="C616" s="128" t="s">
        <v>594</v>
      </c>
      <c r="D616" s="135"/>
      <c r="E616" s="153">
        <f>E617</f>
        <v>1505.5</v>
      </c>
    </row>
    <row r="617" spans="1:5" s="163" customFormat="1" ht="51">
      <c r="A617" s="130" t="s">
        <v>707</v>
      </c>
      <c r="B617" s="119" t="s">
        <v>801</v>
      </c>
      <c r="C617" s="126" t="s">
        <v>595</v>
      </c>
      <c r="D617" s="136"/>
      <c r="E617" s="154">
        <f>E618</f>
        <v>1505.5</v>
      </c>
    </row>
    <row r="618" spans="1:5" s="163" customFormat="1" ht="25.5">
      <c r="A618" s="102" t="s">
        <v>936</v>
      </c>
      <c r="B618" s="119" t="s">
        <v>801</v>
      </c>
      <c r="C618" s="117" t="s">
        <v>595</v>
      </c>
      <c r="D618" s="118">
        <v>244</v>
      </c>
      <c r="E618" s="154">
        <v>1505.5</v>
      </c>
    </row>
    <row r="619" spans="1:5" s="210" customFormat="1" ht="15">
      <c r="A619" s="206" t="s">
        <v>1093</v>
      </c>
      <c r="B619" s="208" t="s">
        <v>1094</v>
      </c>
      <c r="C619" s="207"/>
      <c r="D619" s="207"/>
      <c r="E619" s="209">
        <f>E620+E630+E647+E773+E795</f>
        <v>609293.7000000001</v>
      </c>
    </row>
    <row r="620" spans="1:5" s="210" customFormat="1" ht="15">
      <c r="A620" s="206" t="s">
        <v>905</v>
      </c>
      <c r="B620" s="208" t="s">
        <v>1062</v>
      </c>
      <c r="C620" s="207"/>
      <c r="D620" s="207"/>
      <c r="E620" s="209">
        <f>E621+E625</f>
        <v>9097</v>
      </c>
    </row>
    <row r="621" spans="1:5" s="169" customFormat="1" ht="38.25">
      <c r="A621" s="90" t="s">
        <v>742</v>
      </c>
      <c r="B621" s="86" t="s">
        <v>1062</v>
      </c>
      <c r="C621" s="87" t="s">
        <v>751</v>
      </c>
      <c r="D621" s="87"/>
      <c r="E621" s="88">
        <f>E622</f>
        <v>5497</v>
      </c>
    </row>
    <row r="622" spans="1:5" s="169" customFormat="1" ht="51">
      <c r="A622" s="91" t="s">
        <v>775</v>
      </c>
      <c r="B622" s="86" t="s">
        <v>1062</v>
      </c>
      <c r="C622" s="87" t="s">
        <v>776</v>
      </c>
      <c r="D622" s="87"/>
      <c r="E622" s="88">
        <f>E623</f>
        <v>5497</v>
      </c>
    </row>
    <row r="623" spans="1:5" s="96" customFormat="1" ht="63.75">
      <c r="A623" s="58" t="s">
        <v>491</v>
      </c>
      <c r="B623" s="94" t="s">
        <v>1062</v>
      </c>
      <c r="C623" s="4" t="s">
        <v>907</v>
      </c>
      <c r="D623" s="4"/>
      <c r="E623" s="95">
        <f>E624</f>
        <v>5497</v>
      </c>
    </row>
    <row r="624" spans="1:5" s="96" customFormat="1" ht="25.5">
      <c r="A624" s="58" t="s">
        <v>906</v>
      </c>
      <c r="B624" s="94" t="s">
        <v>1062</v>
      </c>
      <c r="C624" s="4" t="s">
        <v>907</v>
      </c>
      <c r="D624" s="4" t="s">
        <v>904</v>
      </c>
      <c r="E624" s="95">
        <v>5497</v>
      </c>
    </row>
    <row r="625" spans="1:5" s="152" customFormat="1" ht="12.75">
      <c r="A625" s="90" t="s">
        <v>664</v>
      </c>
      <c r="B625" s="114" t="s">
        <v>1062</v>
      </c>
      <c r="C625" s="113" t="s">
        <v>745</v>
      </c>
      <c r="D625" s="113"/>
      <c r="E625" s="115">
        <f>E626</f>
        <v>3600</v>
      </c>
    </row>
    <row r="626" spans="1:5" s="152" customFormat="1" ht="12.75">
      <c r="A626" s="91" t="s">
        <v>1058</v>
      </c>
      <c r="B626" s="86" t="s">
        <v>1062</v>
      </c>
      <c r="C626" s="87" t="s">
        <v>1053</v>
      </c>
      <c r="D626" s="87"/>
      <c r="E626" s="88">
        <f>E627</f>
        <v>3600</v>
      </c>
    </row>
    <row r="627" spans="1:5" ht="25.5">
      <c r="A627" s="116" t="s">
        <v>446</v>
      </c>
      <c r="B627" s="119" t="s">
        <v>1062</v>
      </c>
      <c r="C627" s="117" t="s">
        <v>661</v>
      </c>
      <c r="D627" s="118"/>
      <c r="E627" s="154">
        <f>E628</f>
        <v>3600</v>
      </c>
    </row>
    <row r="628" spans="1:5" ht="38.25">
      <c r="A628" s="58" t="s">
        <v>681</v>
      </c>
      <c r="B628" s="119" t="s">
        <v>1062</v>
      </c>
      <c r="C628" s="117" t="s">
        <v>661</v>
      </c>
      <c r="D628" s="118">
        <v>321</v>
      </c>
      <c r="E628" s="154">
        <f>E629</f>
        <v>3600</v>
      </c>
    </row>
    <row r="629" spans="1:5" ht="12.75">
      <c r="A629" s="58" t="s">
        <v>905</v>
      </c>
      <c r="B629" s="119" t="s">
        <v>1062</v>
      </c>
      <c r="C629" s="117" t="s">
        <v>661</v>
      </c>
      <c r="D629" s="118">
        <v>321</v>
      </c>
      <c r="E629" s="154">
        <v>3600</v>
      </c>
    </row>
    <row r="630" spans="1:5" s="210" customFormat="1" ht="15">
      <c r="A630" s="206" t="s">
        <v>879</v>
      </c>
      <c r="B630" s="208" t="s">
        <v>878</v>
      </c>
      <c r="C630" s="207"/>
      <c r="D630" s="207"/>
      <c r="E630" s="209">
        <f>E631+E643</f>
        <v>68496.29999999999</v>
      </c>
    </row>
    <row r="631" spans="1:5" s="84" customFormat="1" ht="38.25">
      <c r="A631" s="90" t="s">
        <v>742</v>
      </c>
      <c r="B631" s="86" t="s">
        <v>878</v>
      </c>
      <c r="C631" s="87" t="s">
        <v>751</v>
      </c>
      <c r="D631" s="87"/>
      <c r="E631" s="88">
        <f>E632</f>
        <v>68096.29999999999</v>
      </c>
    </row>
    <row r="632" spans="1:5" s="96" customFormat="1" ht="63.75">
      <c r="A632" s="91" t="s">
        <v>492</v>
      </c>
      <c r="B632" s="86" t="s">
        <v>878</v>
      </c>
      <c r="C632" s="87" t="s">
        <v>777</v>
      </c>
      <c r="D632" s="87"/>
      <c r="E632" s="88">
        <f>E637+E633+E635</f>
        <v>68096.29999999999</v>
      </c>
    </row>
    <row r="633" spans="1:5" s="92" customFormat="1" ht="76.5">
      <c r="A633" s="109" t="s">
        <v>494</v>
      </c>
      <c r="B633" s="94" t="s">
        <v>878</v>
      </c>
      <c r="C633" s="4" t="s">
        <v>908</v>
      </c>
      <c r="D633" s="4"/>
      <c r="E633" s="95">
        <f>E634</f>
        <v>1000</v>
      </c>
    </row>
    <row r="634" spans="1:5" s="92" customFormat="1" ht="12.75">
      <c r="A634" s="98" t="s">
        <v>985</v>
      </c>
      <c r="B634" s="94" t="s">
        <v>878</v>
      </c>
      <c r="C634" s="4" t="s">
        <v>908</v>
      </c>
      <c r="D634" s="4" t="s">
        <v>986</v>
      </c>
      <c r="E634" s="95">
        <v>1000</v>
      </c>
    </row>
    <row r="635" spans="1:5" s="92" customFormat="1" ht="63.75">
      <c r="A635" s="103" t="s">
        <v>495</v>
      </c>
      <c r="B635" s="94" t="s">
        <v>878</v>
      </c>
      <c r="C635" s="4" t="s">
        <v>909</v>
      </c>
      <c r="D635" s="4"/>
      <c r="E635" s="95">
        <f>E636</f>
        <v>1500</v>
      </c>
    </row>
    <row r="636" spans="1:5" s="92" customFormat="1" ht="25.5">
      <c r="A636" s="98" t="s">
        <v>815</v>
      </c>
      <c r="B636" s="94" t="s">
        <v>878</v>
      </c>
      <c r="C636" s="4" t="s">
        <v>909</v>
      </c>
      <c r="D636" s="4" t="s">
        <v>814</v>
      </c>
      <c r="E636" s="95">
        <v>1500</v>
      </c>
    </row>
    <row r="637" spans="1:5" s="92" customFormat="1" ht="63.75">
      <c r="A637" s="103" t="s">
        <v>493</v>
      </c>
      <c r="B637" s="94" t="s">
        <v>878</v>
      </c>
      <c r="C637" s="4" t="s">
        <v>880</v>
      </c>
      <c r="D637" s="4"/>
      <c r="E637" s="95">
        <f>E638+E639+E640+E642+E641</f>
        <v>65596.29999999999</v>
      </c>
    </row>
    <row r="638" spans="1:5" s="92" customFormat="1" ht="25.5">
      <c r="A638" s="103" t="s">
        <v>975</v>
      </c>
      <c r="B638" s="94" t="s">
        <v>878</v>
      </c>
      <c r="C638" s="4" t="s">
        <v>880</v>
      </c>
      <c r="D638" s="4" t="s">
        <v>976</v>
      </c>
      <c r="E638" s="95">
        <v>13312</v>
      </c>
    </row>
    <row r="639" spans="1:5" s="92" customFormat="1" ht="25.5">
      <c r="A639" s="103" t="s">
        <v>979</v>
      </c>
      <c r="B639" s="94" t="s">
        <v>878</v>
      </c>
      <c r="C639" s="4" t="s">
        <v>880</v>
      </c>
      <c r="D639" s="4" t="s">
        <v>980</v>
      </c>
      <c r="E639" s="95">
        <v>6</v>
      </c>
    </row>
    <row r="640" spans="1:5" s="92" customFormat="1" ht="25.5">
      <c r="A640" s="103" t="s">
        <v>936</v>
      </c>
      <c r="B640" s="94" t="s">
        <v>878</v>
      </c>
      <c r="C640" s="4" t="s">
        <v>880</v>
      </c>
      <c r="D640" s="4" t="s">
        <v>981</v>
      </c>
      <c r="E640" s="95">
        <v>5271.6</v>
      </c>
    </row>
    <row r="641" spans="1:5" s="92" customFormat="1" ht="38.25">
      <c r="A641" s="103" t="s">
        <v>984</v>
      </c>
      <c r="B641" s="94" t="s">
        <v>878</v>
      </c>
      <c r="C641" s="4" t="s">
        <v>880</v>
      </c>
      <c r="D641" s="4" t="s">
        <v>989</v>
      </c>
      <c r="E641" s="95">
        <v>46914.7</v>
      </c>
    </row>
    <row r="642" spans="1:5" s="92" customFormat="1" ht="12.75">
      <c r="A642" s="112" t="s">
        <v>982</v>
      </c>
      <c r="B642" s="94" t="s">
        <v>878</v>
      </c>
      <c r="C642" s="4" t="s">
        <v>880</v>
      </c>
      <c r="D642" s="4" t="s">
        <v>983</v>
      </c>
      <c r="E642" s="95">
        <v>92</v>
      </c>
    </row>
    <row r="643" spans="1:5" s="152" customFormat="1" ht="12.75">
      <c r="A643" s="90" t="s">
        <v>664</v>
      </c>
      <c r="B643" s="166" t="s">
        <v>878</v>
      </c>
      <c r="C643" s="113" t="s">
        <v>745</v>
      </c>
      <c r="D643" s="87"/>
      <c r="E643" s="88">
        <f>E644</f>
        <v>400</v>
      </c>
    </row>
    <row r="644" spans="1:5" s="152" customFormat="1" ht="12.75">
      <c r="A644" s="91" t="s">
        <v>1058</v>
      </c>
      <c r="B644" s="166" t="s">
        <v>878</v>
      </c>
      <c r="C644" s="87" t="s">
        <v>1053</v>
      </c>
      <c r="D644" s="87"/>
      <c r="E644" s="88">
        <f>E645</f>
        <v>400</v>
      </c>
    </row>
    <row r="645" spans="1:5" s="152" customFormat="1" ht="25.5">
      <c r="A645" s="103" t="s">
        <v>314</v>
      </c>
      <c r="B645" s="94" t="s">
        <v>878</v>
      </c>
      <c r="C645" s="108" t="s">
        <v>313</v>
      </c>
      <c r="D645" s="4"/>
      <c r="E645" s="95">
        <f>E646</f>
        <v>400</v>
      </c>
    </row>
    <row r="646" spans="1:5" s="152" customFormat="1" ht="12.75">
      <c r="A646" s="98" t="s">
        <v>985</v>
      </c>
      <c r="B646" s="94" t="s">
        <v>878</v>
      </c>
      <c r="C646" s="108" t="s">
        <v>313</v>
      </c>
      <c r="D646" s="4" t="s">
        <v>986</v>
      </c>
      <c r="E646" s="95">
        <v>400</v>
      </c>
    </row>
    <row r="647" spans="1:5" s="210" customFormat="1" ht="15">
      <c r="A647" s="206" t="s">
        <v>1011</v>
      </c>
      <c r="B647" s="208" t="s">
        <v>1010</v>
      </c>
      <c r="C647" s="207"/>
      <c r="D647" s="207"/>
      <c r="E647" s="209">
        <f>E648+E659+E663+E767+E763</f>
        <v>435419.70000000007</v>
      </c>
    </row>
    <row r="648" spans="1:5" s="169" customFormat="1" ht="38.25">
      <c r="A648" s="90" t="s">
        <v>1006</v>
      </c>
      <c r="B648" s="166" t="s">
        <v>1010</v>
      </c>
      <c r="C648" s="87" t="s">
        <v>1007</v>
      </c>
      <c r="D648" s="87"/>
      <c r="E648" s="88">
        <f>E649+E654</f>
        <v>21389.6</v>
      </c>
    </row>
    <row r="649" spans="1:5" s="169" customFormat="1" ht="63.75">
      <c r="A649" s="91" t="s">
        <v>148</v>
      </c>
      <c r="B649" s="166" t="s">
        <v>1010</v>
      </c>
      <c r="C649" s="87" t="s">
        <v>644</v>
      </c>
      <c r="D649" s="87"/>
      <c r="E649" s="88">
        <f>E650+E652</f>
        <v>11717</v>
      </c>
    </row>
    <row r="650" spans="1:5" s="96" customFormat="1" ht="76.5">
      <c r="A650" s="99" t="s">
        <v>149</v>
      </c>
      <c r="B650" s="167" t="s">
        <v>1010</v>
      </c>
      <c r="C650" s="4" t="s">
        <v>645</v>
      </c>
      <c r="D650" s="4"/>
      <c r="E650" s="95">
        <f>E651</f>
        <v>1250</v>
      </c>
    </row>
    <row r="651" spans="1:5" s="163" customFormat="1" ht="12.75">
      <c r="A651" s="99" t="s">
        <v>1012</v>
      </c>
      <c r="B651" s="167" t="s">
        <v>1010</v>
      </c>
      <c r="C651" s="4" t="s">
        <v>645</v>
      </c>
      <c r="D651" s="4" t="s">
        <v>1009</v>
      </c>
      <c r="E651" s="95">
        <v>1250</v>
      </c>
    </row>
    <row r="652" spans="1:5" s="163" customFormat="1" ht="102">
      <c r="A652" s="99" t="s">
        <v>0</v>
      </c>
      <c r="B652" s="167" t="s">
        <v>1010</v>
      </c>
      <c r="C652" s="4" t="s">
        <v>339</v>
      </c>
      <c r="D652" s="4"/>
      <c r="E652" s="95">
        <f>E653</f>
        <v>10467</v>
      </c>
    </row>
    <row r="653" spans="1:5" s="163" customFormat="1" ht="12.75">
      <c r="A653" s="99" t="s">
        <v>1012</v>
      </c>
      <c r="B653" s="167" t="s">
        <v>1010</v>
      </c>
      <c r="C653" s="4" t="s">
        <v>339</v>
      </c>
      <c r="D653" s="4" t="s">
        <v>1009</v>
      </c>
      <c r="E653" s="95">
        <v>10467</v>
      </c>
    </row>
    <row r="654" spans="1:5" s="92" customFormat="1" ht="76.5">
      <c r="A654" s="236" t="s">
        <v>470</v>
      </c>
      <c r="B654" s="166" t="s">
        <v>1010</v>
      </c>
      <c r="C654" s="87" t="s">
        <v>1008</v>
      </c>
      <c r="D654" s="87"/>
      <c r="E654" s="88">
        <f>E655+E657</f>
        <v>9672.6</v>
      </c>
    </row>
    <row r="655" spans="1:5" s="163" customFormat="1" ht="114.75">
      <c r="A655" s="99" t="s">
        <v>2</v>
      </c>
      <c r="B655" s="167" t="s">
        <v>1010</v>
      </c>
      <c r="C655" s="4" t="s">
        <v>1</v>
      </c>
      <c r="D655" s="4"/>
      <c r="E655" s="95">
        <f>E656</f>
        <v>3931.9</v>
      </c>
    </row>
    <row r="656" spans="1:5" s="163" customFormat="1" ht="12.75">
      <c r="A656" s="99" t="s">
        <v>1012</v>
      </c>
      <c r="B656" s="167" t="s">
        <v>1010</v>
      </c>
      <c r="C656" s="4" t="s">
        <v>1</v>
      </c>
      <c r="D656" s="4" t="s">
        <v>1009</v>
      </c>
      <c r="E656" s="95">
        <v>3931.9</v>
      </c>
    </row>
    <row r="657" spans="1:5" s="163" customFormat="1" ht="89.25">
      <c r="A657" s="99" t="s">
        <v>15</v>
      </c>
      <c r="B657" s="167" t="s">
        <v>1010</v>
      </c>
      <c r="C657" s="4" t="s">
        <v>16</v>
      </c>
      <c r="D657" s="4"/>
      <c r="E657" s="95">
        <f>E658</f>
        <v>5740.7</v>
      </c>
    </row>
    <row r="658" spans="1:5" s="163" customFormat="1" ht="12.75">
      <c r="A658" s="99" t="s">
        <v>1012</v>
      </c>
      <c r="B658" s="167" t="s">
        <v>1010</v>
      </c>
      <c r="C658" s="4" t="s">
        <v>16</v>
      </c>
      <c r="D658" s="4" t="s">
        <v>1009</v>
      </c>
      <c r="E658" s="95">
        <v>5740.7</v>
      </c>
    </row>
    <row r="659" spans="1:5" ht="38.25">
      <c r="A659" s="90" t="s">
        <v>1015</v>
      </c>
      <c r="B659" s="86" t="s">
        <v>1010</v>
      </c>
      <c r="C659" s="87" t="s">
        <v>748</v>
      </c>
      <c r="D659" s="87"/>
      <c r="E659" s="88">
        <f>E660</f>
        <v>23670.9</v>
      </c>
    </row>
    <row r="660" spans="1:5" ht="63.75">
      <c r="A660" s="91" t="s">
        <v>258</v>
      </c>
      <c r="B660" s="86" t="s">
        <v>1010</v>
      </c>
      <c r="C660" s="87" t="s">
        <v>764</v>
      </c>
      <c r="D660" s="87"/>
      <c r="E660" s="88">
        <f>E661</f>
        <v>23670.9</v>
      </c>
    </row>
    <row r="661" spans="1:5" ht="76.5">
      <c r="A661" s="111" t="s">
        <v>259</v>
      </c>
      <c r="B661" s="94" t="s">
        <v>1010</v>
      </c>
      <c r="C661" s="105" t="s">
        <v>820</v>
      </c>
      <c r="D661" s="101"/>
      <c r="E661" s="95">
        <f>E662</f>
        <v>23670.9</v>
      </c>
    </row>
    <row r="662" spans="1:5" ht="12.75">
      <c r="A662" s="98" t="s">
        <v>985</v>
      </c>
      <c r="B662" s="94" t="s">
        <v>1010</v>
      </c>
      <c r="C662" s="105" t="s">
        <v>820</v>
      </c>
      <c r="D662" s="4" t="s">
        <v>986</v>
      </c>
      <c r="E662" s="95">
        <v>23670.9</v>
      </c>
    </row>
    <row r="663" spans="1:5" s="96" customFormat="1" ht="38.25">
      <c r="A663" s="90" t="s">
        <v>742</v>
      </c>
      <c r="B663" s="86" t="s">
        <v>1010</v>
      </c>
      <c r="C663" s="87" t="s">
        <v>751</v>
      </c>
      <c r="D663" s="87"/>
      <c r="E663" s="88">
        <f>E664+E706+E744+E758</f>
        <v>385415.20000000007</v>
      </c>
    </row>
    <row r="664" spans="1:5" s="92" customFormat="1" ht="63.75">
      <c r="A664" s="91" t="s">
        <v>478</v>
      </c>
      <c r="B664" s="86" t="s">
        <v>1010</v>
      </c>
      <c r="C664" s="87" t="s">
        <v>776</v>
      </c>
      <c r="D664" s="87"/>
      <c r="E664" s="88">
        <f>E665+E668++E671+E674+E677+E680+E683+E686+E689+E692+E695+E697+E700+E702+E704</f>
        <v>297380.50000000006</v>
      </c>
    </row>
    <row r="665" spans="1:5" s="96" customFormat="1" ht="76.5">
      <c r="A665" s="58" t="s">
        <v>479</v>
      </c>
      <c r="B665" s="94" t="s">
        <v>1010</v>
      </c>
      <c r="C665" s="4" t="s">
        <v>862</v>
      </c>
      <c r="D665" s="4"/>
      <c r="E665" s="95">
        <f>E667+E666</f>
        <v>158328.9</v>
      </c>
    </row>
    <row r="666" spans="1:5" s="96" customFormat="1" ht="25.5">
      <c r="A666" s="103" t="s">
        <v>936</v>
      </c>
      <c r="B666" s="94" t="s">
        <v>1010</v>
      </c>
      <c r="C666" s="4" t="s">
        <v>862</v>
      </c>
      <c r="D666" s="4" t="s">
        <v>981</v>
      </c>
      <c r="E666" s="95">
        <v>3313.3</v>
      </c>
    </row>
    <row r="667" spans="1:5" s="96" customFormat="1" ht="25.5">
      <c r="A667" s="103" t="s">
        <v>990</v>
      </c>
      <c r="B667" s="94" t="s">
        <v>1010</v>
      </c>
      <c r="C667" s="4" t="s">
        <v>862</v>
      </c>
      <c r="D667" s="4" t="s">
        <v>991</v>
      </c>
      <c r="E667" s="95">
        <v>155015.6</v>
      </c>
    </row>
    <row r="668" spans="1:5" s="96" customFormat="1" ht="76.5">
      <c r="A668" s="58" t="s">
        <v>1273</v>
      </c>
      <c r="B668" s="94" t="s">
        <v>1010</v>
      </c>
      <c r="C668" s="4" t="s">
        <v>873</v>
      </c>
      <c r="D668" s="4"/>
      <c r="E668" s="95">
        <f>E670+E669</f>
        <v>39859.1</v>
      </c>
    </row>
    <row r="669" spans="1:5" s="96" customFormat="1" ht="25.5">
      <c r="A669" s="103" t="s">
        <v>936</v>
      </c>
      <c r="B669" s="94" t="s">
        <v>1010</v>
      </c>
      <c r="C669" s="4" t="s">
        <v>873</v>
      </c>
      <c r="D669" s="4" t="s">
        <v>981</v>
      </c>
      <c r="E669" s="95">
        <v>400</v>
      </c>
    </row>
    <row r="670" spans="1:5" s="96" customFormat="1" ht="25.5">
      <c r="A670" s="103" t="s">
        <v>990</v>
      </c>
      <c r="B670" s="94" t="s">
        <v>1010</v>
      </c>
      <c r="C670" s="4" t="s">
        <v>873</v>
      </c>
      <c r="D670" s="4" t="s">
        <v>991</v>
      </c>
      <c r="E670" s="95">
        <v>39459.1</v>
      </c>
    </row>
    <row r="671" spans="1:5" s="96" customFormat="1" ht="76.5">
      <c r="A671" s="58" t="s">
        <v>847</v>
      </c>
      <c r="B671" s="94" t="s">
        <v>1010</v>
      </c>
      <c r="C671" s="4" t="s">
        <v>864</v>
      </c>
      <c r="D671" s="4"/>
      <c r="E671" s="95">
        <f>E673+E672</f>
        <v>481.1</v>
      </c>
    </row>
    <row r="672" spans="1:5" s="96" customFormat="1" ht="25.5">
      <c r="A672" s="103" t="s">
        <v>936</v>
      </c>
      <c r="B672" s="94" t="s">
        <v>1010</v>
      </c>
      <c r="C672" s="4" t="s">
        <v>864</v>
      </c>
      <c r="D672" s="4" t="s">
        <v>981</v>
      </c>
      <c r="E672" s="95">
        <v>4</v>
      </c>
    </row>
    <row r="673" spans="1:5" s="96" customFormat="1" ht="25.5">
      <c r="A673" s="103" t="s">
        <v>990</v>
      </c>
      <c r="B673" s="94" t="s">
        <v>1010</v>
      </c>
      <c r="C673" s="4" t="s">
        <v>864</v>
      </c>
      <c r="D673" s="4" t="s">
        <v>991</v>
      </c>
      <c r="E673" s="95">
        <v>477.1</v>
      </c>
    </row>
    <row r="674" spans="1:5" s="96" customFormat="1" ht="76.5">
      <c r="A674" s="58" t="s">
        <v>465</v>
      </c>
      <c r="B674" s="94" t="s">
        <v>1010</v>
      </c>
      <c r="C674" s="4" t="s">
        <v>875</v>
      </c>
      <c r="D674" s="4"/>
      <c r="E674" s="95">
        <f>E676+E675</f>
        <v>146.2</v>
      </c>
    </row>
    <row r="675" spans="1:5" s="96" customFormat="1" ht="25.5">
      <c r="A675" s="103" t="s">
        <v>936</v>
      </c>
      <c r="B675" s="94" t="s">
        <v>1010</v>
      </c>
      <c r="C675" s="4" t="s">
        <v>875</v>
      </c>
      <c r="D675" s="4" t="s">
        <v>981</v>
      </c>
      <c r="E675" s="95">
        <v>2</v>
      </c>
    </row>
    <row r="676" spans="1:5" s="96" customFormat="1" ht="25.5">
      <c r="A676" s="103" t="s">
        <v>990</v>
      </c>
      <c r="B676" s="94" t="s">
        <v>1010</v>
      </c>
      <c r="C676" s="4" t="s">
        <v>875</v>
      </c>
      <c r="D676" s="4" t="s">
        <v>991</v>
      </c>
      <c r="E676" s="95">
        <v>144.2</v>
      </c>
    </row>
    <row r="677" spans="1:5" s="96" customFormat="1" ht="76.5">
      <c r="A677" s="58" t="s">
        <v>483</v>
      </c>
      <c r="B677" s="94" t="s">
        <v>1010</v>
      </c>
      <c r="C677" s="4" t="s">
        <v>867</v>
      </c>
      <c r="D677" s="4"/>
      <c r="E677" s="95">
        <f>E679+E678</f>
        <v>1809.7</v>
      </c>
    </row>
    <row r="678" spans="1:5" s="96" customFormat="1" ht="25.5">
      <c r="A678" s="103" t="s">
        <v>936</v>
      </c>
      <c r="B678" s="94" t="s">
        <v>1010</v>
      </c>
      <c r="C678" s="4" t="s">
        <v>867</v>
      </c>
      <c r="D678" s="4" t="s">
        <v>981</v>
      </c>
      <c r="E678" s="95">
        <v>4</v>
      </c>
    </row>
    <row r="679" spans="1:5" s="96" customFormat="1" ht="25.5">
      <c r="A679" s="103" t="s">
        <v>990</v>
      </c>
      <c r="B679" s="94" t="s">
        <v>1010</v>
      </c>
      <c r="C679" s="4" t="s">
        <v>867</v>
      </c>
      <c r="D679" s="4" t="s">
        <v>991</v>
      </c>
      <c r="E679" s="95">
        <v>1805.7</v>
      </c>
    </row>
    <row r="680" spans="1:5" s="96" customFormat="1" ht="76.5">
      <c r="A680" s="58" t="s">
        <v>486</v>
      </c>
      <c r="B680" s="94" t="s">
        <v>1010</v>
      </c>
      <c r="C680" s="4" t="s">
        <v>871</v>
      </c>
      <c r="D680" s="4"/>
      <c r="E680" s="95">
        <f>E681+E682</f>
        <v>27807.5</v>
      </c>
    </row>
    <row r="681" spans="1:5" s="96" customFormat="1" ht="25.5">
      <c r="A681" s="103" t="s">
        <v>936</v>
      </c>
      <c r="B681" s="94" t="s">
        <v>1010</v>
      </c>
      <c r="C681" s="4" t="s">
        <v>871</v>
      </c>
      <c r="D681" s="4" t="s">
        <v>981</v>
      </c>
      <c r="E681" s="95">
        <v>400</v>
      </c>
    </row>
    <row r="682" spans="1:5" s="96" customFormat="1" ht="25.5">
      <c r="A682" s="103" t="s">
        <v>990</v>
      </c>
      <c r="B682" s="94" t="s">
        <v>1010</v>
      </c>
      <c r="C682" s="4" t="s">
        <v>871</v>
      </c>
      <c r="D682" s="4" t="s">
        <v>991</v>
      </c>
      <c r="E682" s="95">
        <v>27407.5</v>
      </c>
    </row>
    <row r="683" spans="1:5" s="96" customFormat="1" ht="76.5">
      <c r="A683" s="58" t="s">
        <v>487</v>
      </c>
      <c r="B683" s="94" t="s">
        <v>1010</v>
      </c>
      <c r="C683" s="4" t="s">
        <v>874</v>
      </c>
      <c r="D683" s="4"/>
      <c r="E683" s="95">
        <f>E684+E685</f>
        <v>50425.299999999996</v>
      </c>
    </row>
    <row r="684" spans="1:5" s="96" customFormat="1" ht="25.5">
      <c r="A684" s="103" t="s">
        <v>936</v>
      </c>
      <c r="B684" s="94" t="s">
        <v>1010</v>
      </c>
      <c r="C684" s="4" t="s">
        <v>874</v>
      </c>
      <c r="D684" s="4" t="s">
        <v>981</v>
      </c>
      <c r="E684" s="95">
        <v>692.7</v>
      </c>
    </row>
    <row r="685" spans="1:5" s="96" customFormat="1" ht="25.5">
      <c r="A685" s="103" t="s">
        <v>990</v>
      </c>
      <c r="B685" s="94" t="s">
        <v>1010</v>
      </c>
      <c r="C685" s="4" t="s">
        <v>874</v>
      </c>
      <c r="D685" s="4" t="s">
        <v>991</v>
      </c>
      <c r="E685" s="95">
        <v>49732.6</v>
      </c>
    </row>
    <row r="686" spans="1:5" s="96" customFormat="1" ht="76.5">
      <c r="A686" s="58" t="s">
        <v>480</v>
      </c>
      <c r="B686" s="94" t="s">
        <v>1010</v>
      </c>
      <c r="C686" s="4" t="s">
        <v>863</v>
      </c>
      <c r="D686" s="4"/>
      <c r="E686" s="95">
        <f>E688+E687</f>
        <v>835.2</v>
      </c>
    </row>
    <row r="687" spans="1:5" s="96" customFormat="1" ht="25.5">
      <c r="A687" s="103" t="s">
        <v>936</v>
      </c>
      <c r="B687" s="94" t="s">
        <v>1010</v>
      </c>
      <c r="C687" s="4" t="s">
        <v>863</v>
      </c>
      <c r="D687" s="4" t="s">
        <v>981</v>
      </c>
      <c r="E687" s="95">
        <v>4</v>
      </c>
    </row>
    <row r="688" spans="1:5" s="96" customFormat="1" ht="25.5">
      <c r="A688" s="103" t="s">
        <v>990</v>
      </c>
      <c r="B688" s="94" t="s">
        <v>1010</v>
      </c>
      <c r="C688" s="4" t="s">
        <v>863</v>
      </c>
      <c r="D688" s="4" t="s">
        <v>991</v>
      </c>
      <c r="E688" s="95">
        <v>831.2</v>
      </c>
    </row>
    <row r="689" spans="1:5" s="96" customFormat="1" ht="76.5">
      <c r="A689" s="58" t="s">
        <v>485</v>
      </c>
      <c r="B689" s="94" t="s">
        <v>1010</v>
      </c>
      <c r="C689" s="4" t="s">
        <v>870</v>
      </c>
      <c r="D689" s="4"/>
      <c r="E689" s="95">
        <f>E690+E691</f>
        <v>8703.4</v>
      </c>
    </row>
    <row r="690" spans="1:5" s="96" customFormat="1" ht="25.5">
      <c r="A690" s="103" t="s">
        <v>936</v>
      </c>
      <c r="B690" s="94" t="s">
        <v>1010</v>
      </c>
      <c r="C690" s="4" t="s">
        <v>870</v>
      </c>
      <c r="D690" s="4" t="s">
        <v>981</v>
      </c>
      <c r="E690" s="95">
        <v>120</v>
      </c>
    </row>
    <row r="691" spans="1:5" s="96" customFormat="1" ht="25.5">
      <c r="A691" s="103" t="s">
        <v>990</v>
      </c>
      <c r="B691" s="94" t="s">
        <v>1010</v>
      </c>
      <c r="C691" s="4" t="s">
        <v>870</v>
      </c>
      <c r="D691" s="4" t="s">
        <v>991</v>
      </c>
      <c r="E691" s="95">
        <v>8583.4</v>
      </c>
    </row>
    <row r="692" spans="1:5" s="96" customFormat="1" ht="76.5">
      <c r="A692" s="58" t="s">
        <v>481</v>
      </c>
      <c r="B692" s="94" t="s">
        <v>1010</v>
      </c>
      <c r="C692" s="4" t="s">
        <v>865</v>
      </c>
      <c r="D692" s="4"/>
      <c r="E692" s="95">
        <f>E693+E694</f>
        <v>3720</v>
      </c>
    </row>
    <row r="693" spans="1:5" s="96" customFormat="1" ht="25.5">
      <c r="A693" s="103" t="s">
        <v>936</v>
      </c>
      <c r="B693" s="94" t="s">
        <v>1010</v>
      </c>
      <c r="C693" s="4" t="s">
        <v>865</v>
      </c>
      <c r="D693" s="4" t="s">
        <v>981</v>
      </c>
      <c r="E693" s="95">
        <v>22</v>
      </c>
    </row>
    <row r="694" spans="1:5" s="96" customFormat="1" ht="25.5">
      <c r="A694" s="103" t="s">
        <v>990</v>
      </c>
      <c r="B694" s="94" t="s">
        <v>1010</v>
      </c>
      <c r="C694" s="4" t="s">
        <v>865</v>
      </c>
      <c r="D694" s="4" t="s">
        <v>991</v>
      </c>
      <c r="E694" s="95">
        <v>3698</v>
      </c>
    </row>
    <row r="695" spans="1:5" s="96" customFormat="1" ht="89.25">
      <c r="A695" s="58" t="s">
        <v>482</v>
      </c>
      <c r="B695" s="94" t="s">
        <v>1010</v>
      </c>
      <c r="C695" s="4" t="s">
        <v>866</v>
      </c>
      <c r="D695" s="4"/>
      <c r="E695" s="95">
        <f>E696</f>
        <v>1612.8</v>
      </c>
    </row>
    <row r="696" spans="1:5" s="96" customFormat="1" ht="25.5">
      <c r="A696" s="58" t="s">
        <v>899</v>
      </c>
      <c r="B696" s="94" t="s">
        <v>1010</v>
      </c>
      <c r="C696" s="4" t="s">
        <v>866</v>
      </c>
      <c r="D696" s="4" t="s">
        <v>860</v>
      </c>
      <c r="E696" s="95">
        <v>1612.8</v>
      </c>
    </row>
    <row r="697" spans="1:5" s="96" customFormat="1" ht="76.5">
      <c r="A697" s="58" t="s">
        <v>484</v>
      </c>
      <c r="B697" s="94" t="s">
        <v>1010</v>
      </c>
      <c r="C697" s="4" t="s">
        <v>868</v>
      </c>
      <c r="D697" s="4"/>
      <c r="E697" s="95">
        <f>E698+E699</f>
        <v>1137.3</v>
      </c>
    </row>
    <row r="698" spans="1:5" s="96" customFormat="1" ht="25.5">
      <c r="A698" s="103" t="s">
        <v>936</v>
      </c>
      <c r="B698" s="94" t="s">
        <v>1010</v>
      </c>
      <c r="C698" s="4" t="s">
        <v>868</v>
      </c>
      <c r="D698" s="4" t="s">
        <v>981</v>
      </c>
      <c r="E698" s="95">
        <v>16</v>
      </c>
    </row>
    <row r="699" spans="1:5" s="96" customFormat="1" ht="25.5">
      <c r="A699" s="103" t="s">
        <v>990</v>
      </c>
      <c r="B699" s="94" t="s">
        <v>1010</v>
      </c>
      <c r="C699" s="4" t="s">
        <v>868</v>
      </c>
      <c r="D699" s="4" t="s">
        <v>991</v>
      </c>
      <c r="E699" s="95">
        <v>1121.3</v>
      </c>
    </row>
    <row r="700" spans="1:5" s="96" customFormat="1" ht="153">
      <c r="A700" s="58" t="s">
        <v>464</v>
      </c>
      <c r="B700" s="94" t="s">
        <v>1010</v>
      </c>
      <c r="C700" s="4" t="s">
        <v>872</v>
      </c>
      <c r="D700" s="4"/>
      <c r="E700" s="95">
        <f>E701</f>
        <v>16.7</v>
      </c>
    </row>
    <row r="701" spans="1:5" s="96" customFormat="1" ht="25.5">
      <c r="A701" s="103" t="s">
        <v>990</v>
      </c>
      <c r="B701" s="94" t="s">
        <v>1010</v>
      </c>
      <c r="C701" s="4" t="s">
        <v>872</v>
      </c>
      <c r="D701" s="4" t="s">
        <v>991</v>
      </c>
      <c r="E701" s="95">
        <v>16.7</v>
      </c>
    </row>
    <row r="702" spans="1:5" s="96" customFormat="1" ht="76.5">
      <c r="A702" s="58" t="s">
        <v>900</v>
      </c>
      <c r="B702" s="94" t="s">
        <v>1010</v>
      </c>
      <c r="C702" s="4" t="s">
        <v>869</v>
      </c>
      <c r="D702" s="4"/>
      <c r="E702" s="95">
        <f>E703</f>
        <v>492.3</v>
      </c>
    </row>
    <row r="703" spans="1:5" s="96" customFormat="1" ht="25.5">
      <c r="A703" s="103" t="s">
        <v>990</v>
      </c>
      <c r="B703" s="94" t="s">
        <v>1010</v>
      </c>
      <c r="C703" s="4" t="s">
        <v>869</v>
      </c>
      <c r="D703" s="4" t="s">
        <v>991</v>
      </c>
      <c r="E703" s="95">
        <v>492.3</v>
      </c>
    </row>
    <row r="704" spans="1:5" s="96" customFormat="1" ht="76.5">
      <c r="A704" s="58" t="s">
        <v>489</v>
      </c>
      <c r="B704" s="94" t="s">
        <v>1010</v>
      </c>
      <c r="C704" s="4" t="s">
        <v>877</v>
      </c>
      <c r="D704" s="4"/>
      <c r="E704" s="95">
        <f>E705</f>
        <v>2005</v>
      </c>
    </row>
    <row r="705" spans="1:5" s="96" customFormat="1" ht="25.5">
      <c r="A705" s="58" t="s">
        <v>936</v>
      </c>
      <c r="B705" s="94" t="s">
        <v>1010</v>
      </c>
      <c r="C705" s="4" t="s">
        <v>877</v>
      </c>
      <c r="D705" s="4" t="s">
        <v>981</v>
      </c>
      <c r="E705" s="95">
        <v>2005</v>
      </c>
    </row>
    <row r="706" spans="1:5" s="164" customFormat="1" ht="63.75">
      <c r="A706" s="91" t="s">
        <v>375</v>
      </c>
      <c r="B706" s="86" t="s">
        <v>1010</v>
      </c>
      <c r="C706" s="87" t="s">
        <v>778</v>
      </c>
      <c r="D706" s="87"/>
      <c r="E706" s="88">
        <f>E707+E710+E715+E717+E719+E721+E724+E727+E730+E732+E734+E736+E738+E742+E740+E713</f>
        <v>83813.90000000001</v>
      </c>
    </row>
    <row r="707" spans="1:5" s="92" customFormat="1" ht="76.5">
      <c r="A707" s="58" t="s">
        <v>376</v>
      </c>
      <c r="B707" s="94" t="s">
        <v>1010</v>
      </c>
      <c r="C707" s="4" t="s">
        <v>926</v>
      </c>
      <c r="D707" s="4"/>
      <c r="E707" s="95">
        <f>E708+E709</f>
        <v>293.5</v>
      </c>
    </row>
    <row r="708" spans="1:5" s="92" customFormat="1" ht="25.5">
      <c r="A708" s="58" t="s">
        <v>936</v>
      </c>
      <c r="B708" s="94" t="s">
        <v>1010</v>
      </c>
      <c r="C708" s="4" t="s">
        <v>926</v>
      </c>
      <c r="D708" s="4" t="s">
        <v>981</v>
      </c>
      <c r="E708" s="95">
        <v>143.5</v>
      </c>
    </row>
    <row r="709" spans="1:5" s="92" customFormat="1" ht="25.5">
      <c r="A709" s="58" t="s">
        <v>906</v>
      </c>
      <c r="B709" s="94" t="s">
        <v>1010</v>
      </c>
      <c r="C709" s="4" t="s">
        <v>926</v>
      </c>
      <c r="D709" s="4" t="s">
        <v>904</v>
      </c>
      <c r="E709" s="95">
        <v>150</v>
      </c>
    </row>
    <row r="710" spans="1:5" s="92" customFormat="1" ht="76.5">
      <c r="A710" s="58" t="s">
        <v>377</v>
      </c>
      <c r="B710" s="94" t="s">
        <v>1010</v>
      </c>
      <c r="C710" s="4" t="s">
        <v>927</v>
      </c>
      <c r="D710" s="4"/>
      <c r="E710" s="95">
        <f>E711+E712</f>
        <v>1142.5</v>
      </c>
    </row>
    <row r="711" spans="1:5" s="92" customFormat="1" ht="25.5">
      <c r="A711" s="58" t="s">
        <v>936</v>
      </c>
      <c r="B711" s="94" t="s">
        <v>1010</v>
      </c>
      <c r="C711" s="4" t="s">
        <v>927</v>
      </c>
      <c r="D711" s="4" t="s">
        <v>981</v>
      </c>
      <c r="E711" s="95">
        <f>1000+136.5</f>
        <v>1136.5</v>
      </c>
    </row>
    <row r="712" spans="1:5" s="92" customFormat="1" ht="12.75">
      <c r="A712" s="98" t="s">
        <v>985</v>
      </c>
      <c r="B712" s="94" t="s">
        <v>1010</v>
      </c>
      <c r="C712" s="4" t="s">
        <v>927</v>
      </c>
      <c r="D712" s="4" t="s">
        <v>986</v>
      </c>
      <c r="E712" s="95">
        <v>6</v>
      </c>
    </row>
    <row r="713" spans="1:5" s="92" customFormat="1" ht="102">
      <c r="A713" s="58" t="s">
        <v>4</v>
      </c>
      <c r="B713" s="94" t="s">
        <v>1010</v>
      </c>
      <c r="C713" s="4" t="s">
        <v>3</v>
      </c>
      <c r="D713" s="4"/>
      <c r="E713" s="95">
        <f>E714</f>
        <v>19187.7</v>
      </c>
    </row>
    <row r="714" spans="1:5" s="92" customFormat="1" ht="25.5">
      <c r="A714" s="103" t="s">
        <v>990</v>
      </c>
      <c r="B714" s="94" t="s">
        <v>1010</v>
      </c>
      <c r="C714" s="4" t="s">
        <v>3</v>
      </c>
      <c r="D714" s="4" t="s">
        <v>991</v>
      </c>
      <c r="E714" s="95">
        <v>19187.7</v>
      </c>
    </row>
    <row r="715" spans="1:5" s="92" customFormat="1" ht="76.5">
      <c r="A715" s="58" t="s">
        <v>848</v>
      </c>
      <c r="B715" s="94" t="s">
        <v>1010</v>
      </c>
      <c r="C715" s="4" t="s">
        <v>1078</v>
      </c>
      <c r="D715" s="4"/>
      <c r="E715" s="95">
        <f>E716</f>
        <v>0</v>
      </c>
    </row>
    <row r="716" spans="1:5" s="92" customFormat="1" ht="25.5">
      <c r="A716" s="103" t="s">
        <v>990</v>
      </c>
      <c r="B716" s="94" t="s">
        <v>1010</v>
      </c>
      <c r="C716" s="4" t="s">
        <v>1078</v>
      </c>
      <c r="D716" s="4" t="s">
        <v>991</v>
      </c>
      <c r="E716" s="95"/>
    </row>
    <row r="717" spans="1:5" s="92" customFormat="1" ht="102">
      <c r="A717" s="58" t="s">
        <v>392</v>
      </c>
      <c r="B717" s="94" t="s">
        <v>1010</v>
      </c>
      <c r="C717" s="4" t="s">
        <v>1079</v>
      </c>
      <c r="D717" s="4"/>
      <c r="E717" s="95">
        <f>E718</f>
        <v>0</v>
      </c>
    </row>
    <row r="718" spans="1:5" s="92" customFormat="1" ht="25.5">
      <c r="A718" s="103" t="s">
        <v>990</v>
      </c>
      <c r="B718" s="94" t="s">
        <v>1010</v>
      </c>
      <c r="C718" s="4" t="s">
        <v>1079</v>
      </c>
      <c r="D718" s="4" t="s">
        <v>991</v>
      </c>
      <c r="E718" s="95"/>
    </row>
    <row r="719" spans="1:5" s="92" customFormat="1" ht="89.25">
      <c r="A719" s="58" t="s">
        <v>150</v>
      </c>
      <c r="B719" s="94" t="s">
        <v>1010</v>
      </c>
      <c r="C719" s="4" t="s">
        <v>1074</v>
      </c>
      <c r="D719" s="4"/>
      <c r="E719" s="95">
        <f>E720</f>
        <v>6435.9</v>
      </c>
    </row>
    <row r="720" spans="1:5" s="92" customFormat="1" ht="25.5">
      <c r="A720" s="103" t="s">
        <v>990</v>
      </c>
      <c r="B720" s="94" t="s">
        <v>1010</v>
      </c>
      <c r="C720" s="4" t="s">
        <v>1074</v>
      </c>
      <c r="D720" s="4" t="s">
        <v>991</v>
      </c>
      <c r="E720" s="95">
        <v>6435.9</v>
      </c>
    </row>
    <row r="721" spans="1:5" s="92" customFormat="1" ht="63.75">
      <c r="A721" s="58" t="s">
        <v>910</v>
      </c>
      <c r="B721" s="94" t="s">
        <v>1010</v>
      </c>
      <c r="C721" s="4" t="s">
        <v>1075</v>
      </c>
      <c r="D721" s="4"/>
      <c r="E721" s="95">
        <f>E722+E723</f>
        <v>14984.5</v>
      </c>
    </row>
    <row r="722" spans="1:5" s="92" customFormat="1" ht="25.5">
      <c r="A722" s="58" t="s">
        <v>936</v>
      </c>
      <c r="B722" s="94" t="s">
        <v>1010</v>
      </c>
      <c r="C722" s="4" t="s">
        <v>1075</v>
      </c>
      <c r="D722" s="4" t="s">
        <v>981</v>
      </c>
      <c r="E722" s="95">
        <v>28</v>
      </c>
    </row>
    <row r="723" spans="1:5" s="92" customFormat="1" ht="25.5">
      <c r="A723" s="103" t="s">
        <v>990</v>
      </c>
      <c r="B723" s="94" t="s">
        <v>1010</v>
      </c>
      <c r="C723" s="4" t="s">
        <v>1075</v>
      </c>
      <c r="D723" s="4" t="s">
        <v>991</v>
      </c>
      <c r="E723" s="95">
        <v>14956.5</v>
      </c>
    </row>
    <row r="724" spans="1:5" s="92" customFormat="1" ht="76.5">
      <c r="A724" s="58" t="s">
        <v>420</v>
      </c>
      <c r="B724" s="94" t="s">
        <v>1010</v>
      </c>
      <c r="C724" s="4" t="s">
        <v>1072</v>
      </c>
      <c r="D724" s="4"/>
      <c r="E724" s="95">
        <f>E725+E726</f>
        <v>1381.7</v>
      </c>
    </row>
    <row r="725" spans="1:5" s="92" customFormat="1" ht="25.5">
      <c r="A725" s="58" t="s">
        <v>936</v>
      </c>
      <c r="B725" s="94" t="s">
        <v>1010</v>
      </c>
      <c r="C725" s="4" t="s">
        <v>1072</v>
      </c>
      <c r="D725" s="4" t="s">
        <v>981</v>
      </c>
      <c r="E725" s="95">
        <v>3</v>
      </c>
    </row>
    <row r="726" spans="1:5" s="92" customFormat="1" ht="25.5">
      <c r="A726" s="103" t="s">
        <v>990</v>
      </c>
      <c r="B726" s="94" t="s">
        <v>1010</v>
      </c>
      <c r="C726" s="4" t="s">
        <v>1072</v>
      </c>
      <c r="D726" s="4" t="s">
        <v>991</v>
      </c>
      <c r="E726" s="95">
        <v>1378.7</v>
      </c>
    </row>
    <row r="727" spans="1:5" s="92" customFormat="1" ht="76.5">
      <c r="A727" s="58" t="s">
        <v>393</v>
      </c>
      <c r="B727" s="94" t="s">
        <v>1010</v>
      </c>
      <c r="C727" s="4" t="s">
        <v>1070</v>
      </c>
      <c r="D727" s="4"/>
      <c r="E727" s="95">
        <f>E728+E729</f>
        <v>12119.2</v>
      </c>
    </row>
    <row r="728" spans="1:5" s="92" customFormat="1" ht="25.5">
      <c r="A728" s="58" t="s">
        <v>936</v>
      </c>
      <c r="B728" s="94" t="s">
        <v>1010</v>
      </c>
      <c r="C728" s="4" t="s">
        <v>1070</v>
      </c>
      <c r="D728" s="4" t="s">
        <v>981</v>
      </c>
      <c r="E728" s="95">
        <v>25</v>
      </c>
    </row>
    <row r="729" spans="1:5" s="92" customFormat="1" ht="25.5">
      <c r="A729" s="103" t="s">
        <v>990</v>
      </c>
      <c r="B729" s="94" t="s">
        <v>1010</v>
      </c>
      <c r="C729" s="4" t="s">
        <v>1070</v>
      </c>
      <c r="D729" s="4" t="s">
        <v>991</v>
      </c>
      <c r="E729" s="95">
        <v>12094.2</v>
      </c>
    </row>
    <row r="730" spans="1:5" s="92" customFormat="1" ht="76.5">
      <c r="A730" s="58" t="s">
        <v>394</v>
      </c>
      <c r="B730" s="94" t="s">
        <v>1010</v>
      </c>
      <c r="C730" s="4" t="s">
        <v>1073</v>
      </c>
      <c r="D730" s="4"/>
      <c r="E730" s="95">
        <f>E731</f>
        <v>499.8</v>
      </c>
    </row>
    <row r="731" spans="1:5" s="92" customFormat="1" ht="25.5">
      <c r="A731" s="58" t="s">
        <v>899</v>
      </c>
      <c r="B731" s="94" t="s">
        <v>1010</v>
      </c>
      <c r="C731" s="4" t="s">
        <v>1073</v>
      </c>
      <c r="D731" s="4" t="s">
        <v>860</v>
      </c>
      <c r="E731" s="95">
        <v>499.8</v>
      </c>
    </row>
    <row r="732" spans="1:5" s="92" customFormat="1" ht="76.5">
      <c r="A732" s="58" t="s">
        <v>419</v>
      </c>
      <c r="B732" s="94" t="s">
        <v>1010</v>
      </c>
      <c r="C732" s="4" t="s">
        <v>1071</v>
      </c>
      <c r="D732" s="4"/>
      <c r="E732" s="95">
        <f>E733</f>
        <v>18736.9</v>
      </c>
    </row>
    <row r="733" spans="1:5" s="92" customFormat="1" ht="25.5">
      <c r="A733" s="103" t="s">
        <v>990</v>
      </c>
      <c r="B733" s="94" t="s">
        <v>1010</v>
      </c>
      <c r="C733" s="4" t="s">
        <v>1071</v>
      </c>
      <c r="D733" s="4" t="s">
        <v>991</v>
      </c>
      <c r="E733" s="95">
        <v>18736.9</v>
      </c>
    </row>
    <row r="734" spans="1:5" s="92" customFormat="1" ht="76.5">
      <c r="A734" s="58" t="s">
        <v>395</v>
      </c>
      <c r="B734" s="94" t="s">
        <v>1010</v>
      </c>
      <c r="C734" s="4" t="s">
        <v>1076</v>
      </c>
      <c r="D734" s="4"/>
      <c r="E734" s="95">
        <f>E735</f>
        <v>7350</v>
      </c>
    </row>
    <row r="735" spans="1:5" s="92" customFormat="1" ht="25.5">
      <c r="A735" s="103" t="s">
        <v>990</v>
      </c>
      <c r="B735" s="94" t="s">
        <v>1010</v>
      </c>
      <c r="C735" s="4" t="s">
        <v>1076</v>
      </c>
      <c r="D735" s="4" t="s">
        <v>991</v>
      </c>
      <c r="E735" s="95">
        <v>7350</v>
      </c>
    </row>
    <row r="736" spans="1:5" s="92" customFormat="1" ht="127.5">
      <c r="A736" s="58" t="s">
        <v>396</v>
      </c>
      <c r="B736" s="94" t="s">
        <v>1010</v>
      </c>
      <c r="C736" s="4" t="s">
        <v>1084</v>
      </c>
      <c r="D736" s="4"/>
      <c r="E736" s="95">
        <f>E737</f>
        <v>1104.8</v>
      </c>
    </row>
    <row r="737" spans="1:5" s="92" customFormat="1" ht="25.5">
      <c r="A737" s="103" t="s">
        <v>990</v>
      </c>
      <c r="B737" s="94" t="s">
        <v>1010</v>
      </c>
      <c r="C737" s="4" t="s">
        <v>1084</v>
      </c>
      <c r="D737" s="4" t="s">
        <v>991</v>
      </c>
      <c r="E737" s="95">
        <v>1104.8</v>
      </c>
    </row>
    <row r="738" spans="1:5" s="92" customFormat="1" ht="102">
      <c r="A738" s="58" t="s">
        <v>151</v>
      </c>
      <c r="B738" s="94" t="s">
        <v>1010</v>
      </c>
      <c r="C738" s="4" t="s">
        <v>1081</v>
      </c>
      <c r="D738" s="4"/>
      <c r="E738" s="95">
        <f>E739</f>
        <v>100</v>
      </c>
    </row>
    <row r="739" spans="1:5" s="92" customFormat="1" ht="25.5">
      <c r="A739" s="103" t="s">
        <v>936</v>
      </c>
      <c r="B739" s="94" t="s">
        <v>1010</v>
      </c>
      <c r="C739" s="4" t="s">
        <v>1081</v>
      </c>
      <c r="D739" s="4" t="s">
        <v>981</v>
      </c>
      <c r="E739" s="95">
        <v>100</v>
      </c>
    </row>
    <row r="740" spans="1:5" s="92" customFormat="1" ht="102">
      <c r="A740" s="58" t="s">
        <v>397</v>
      </c>
      <c r="B740" s="94" t="s">
        <v>1010</v>
      </c>
      <c r="C740" s="4" t="s">
        <v>1082</v>
      </c>
      <c r="D740" s="4"/>
      <c r="E740" s="95">
        <f>E741</f>
        <v>51.4</v>
      </c>
    </row>
    <row r="741" spans="1:5" s="92" customFormat="1" ht="25.5">
      <c r="A741" s="58" t="s">
        <v>899</v>
      </c>
      <c r="B741" s="94" t="s">
        <v>1010</v>
      </c>
      <c r="C741" s="4" t="s">
        <v>1082</v>
      </c>
      <c r="D741" s="4" t="s">
        <v>860</v>
      </c>
      <c r="E741" s="95">
        <v>51.4</v>
      </c>
    </row>
    <row r="742" spans="1:5" s="92" customFormat="1" ht="216.75">
      <c r="A742" s="58" t="s">
        <v>378</v>
      </c>
      <c r="B742" s="94" t="s">
        <v>1010</v>
      </c>
      <c r="C742" s="4" t="s">
        <v>1083</v>
      </c>
      <c r="D742" s="4"/>
      <c r="E742" s="95">
        <f>E743</f>
        <v>426</v>
      </c>
    </row>
    <row r="743" spans="1:5" s="92" customFormat="1" ht="25.5">
      <c r="A743" s="58" t="s">
        <v>899</v>
      </c>
      <c r="B743" s="94" t="s">
        <v>1010</v>
      </c>
      <c r="C743" s="4" t="s">
        <v>1083</v>
      </c>
      <c r="D743" s="4" t="s">
        <v>860</v>
      </c>
      <c r="E743" s="95">
        <v>426</v>
      </c>
    </row>
    <row r="744" spans="1:5" s="96" customFormat="1" ht="63.75">
      <c r="A744" s="91" t="s">
        <v>398</v>
      </c>
      <c r="B744" s="86" t="s">
        <v>1010</v>
      </c>
      <c r="C744" s="87" t="s">
        <v>780</v>
      </c>
      <c r="D744" s="87"/>
      <c r="E744" s="88">
        <f>E745+E748+E751+E754+E756</f>
        <v>4098.3</v>
      </c>
    </row>
    <row r="745" spans="1:5" s="92" customFormat="1" ht="63.75">
      <c r="A745" s="58" t="s">
        <v>399</v>
      </c>
      <c r="B745" s="94" t="s">
        <v>1010</v>
      </c>
      <c r="C745" s="4" t="s">
        <v>928</v>
      </c>
      <c r="D745" s="4"/>
      <c r="E745" s="95">
        <f>E746+E747</f>
        <v>1765.5</v>
      </c>
    </row>
    <row r="746" spans="1:5" s="96" customFormat="1" ht="25.5">
      <c r="A746" s="58" t="s">
        <v>936</v>
      </c>
      <c r="B746" s="94" t="s">
        <v>1010</v>
      </c>
      <c r="C746" s="4" t="s">
        <v>928</v>
      </c>
      <c r="D746" s="4" t="s">
        <v>981</v>
      </c>
      <c r="E746" s="95">
        <v>1762.3</v>
      </c>
    </row>
    <row r="747" spans="1:5" s="96" customFormat="1" ht="12.75">
      <c r="A747" s="98" t="s">
        <v>985</v>
      </c>
      <c r="B747" s="94" t="s">
        <v>1010</v>
      </c>
      <c r="C747" s="4" t="s">
        <v>928</v>
      </c>
      <c r="D747" s="4" t="s">
        <v>986</v>
      </c>
      <c r="E747" s="95">
        <v>3.2</v>
      </c>
    </row>
    <row r="748" spans="1:5" s="92" customFormat="1" ht="63.75">
      <c r="A748" s="58" t="s">
        <v>400</v>
      </c>
      <c r="B748" s="94" t="s">
        <v>1010</v>
      </c>
      <c r="C748" s="4" t="s">
        <v>929</v>
      </c>
      <c r="D748" s="4"/>
      <c r="E748" s="95">
        <f>E749+E750</f>
        <v>672.8</v>
      </c>
    </row>
    <row r="749" spans="1:5" s="92" customFormat="1" ht="25.5">
      <c r="A749" s="58" t="s">
        <v>936</v>
      </c>
      <c r="B749" s="94" t="s">
        <v>1010</v>
      </c>
      <c r="C749" s="4" t="s">
        <v>929</v>
      </c>
      <c r="D749" s="4" t="s">
        <v>981</v>
      </c>
      <c r="E749" s="95">
        <f>672.8-130.1</f>
        <v>542.6999999999999</v>
      </c>
    </row>
    <row r="750" spans="1:5" s="92" customFormat="1" ht="25.5">
      <c r="A750" s="100" t="s">
        <v>903</v>
      </c>
      <c r="B750" s="94" t="s">
        <v>1010</v>
      </c>
      <c r="C750" s="4" t="s">
        <v>929</v>
      </c>
      <c r="D750" s="4" t="s">
        <v>851</v>
      </c>
      <c r="E750" s="95">
        <v>130.1</v>
      </c>
    </row>
    <row r="751" spans="1:5" s="92" customFormat="1" ht="76.5">
      <c r="A751" s="58" t="s">
        <v>401</v>
      </c>
      <c r="B751" s="94" t="s">
        <v>1010</v>
      </c>
      <c r="C751" s="4" t="s">
        <v>930</v>
      </c>
      <c r="D751" s="4"/>
      <c r="E751" s="95">
        <f>E752+E753</f>
        <v>1500</v>
      </c>
    </row>
    <row r="752" spans="1:5" s="92" customFormat="1" ht="25.5">
      <c r="A752" s="58" t="s">
        <v>936</v>
      </c>
      <c r="B752" s="94" t="s">
        <v>1010</v>
      </c>
      <c r="C752" s="4" t="s">
        <v>930</v>
      </c>
      <c r="D752" s="4" t="s">
        <v>981</v>
      </c>
      <c r="E752" s="95">
        <v>100</v>
      </c>
    </row>
    <row r="753" spans="1:5" s="92" customFormat="1" ht="25.5">
      <c r="A753" s="58" t="s">
        <v>906</v>
      </c>
      <c r="B753" s="94" t="s">
        <v>1010</v>
      </c>
      <c r="C753" s="4" t="s">
        <v>930</v>
      </c>
      <c r="D753" s="4" t="s">
        <v>904</v>
      </c>
      <c r="E753" s="95">
        <v>1400</v>
      </c>
    </row>
    <row r="754" spans="1:5" s="92" customFormat="1" ht="76.5">
      <c r="A754" s="58" t="s">
        <v>1274</v>
      </c>
      <c r="B754" s="94" t="s">
        <v>1010</v>
      </c>
      <c r="C754" s="4" t="s">
        <v>931</v>
      </c>
      <c r="D754" s="4"/>
      <c r="E754" s="95">
        <f>E755</f>
        <v>100</v>
      </c>
    </row>
    <row r="755" spans="1:5" s="92" customFormat="1" ht="25.5">
      <c r="A755" s="58" t="s">
        <v>936</v>
      </c>
      <c r="B755" s="94" t="s">
        <v>1010</v>
      </c>
      <c r="C755" s="4" t="s">
        <v>931</v>
      </c>
      <c r="D755" s="4" t="s">
        <v>981</v>
      </c>
      <c r="E755" s="95">
        <v>100</v>
      </c>
    </row>
    <row r="756" spans="1:5" s="92" customFormat="1" ht="63.75">
      <c r="A756" s="58" t="s">
        <v>431</v>
      </c>
      <c r="B756" s="94" t="s">
        <v>1010</v>
      </c>
      <c r="C756" s="4" t="s">
        <v>932</v>
      </c>
      <c r="D756" s="4"/>
      <c r="E756" s="95">
        <f>E757</f>
        <v>60</v>
      </c>
    </row>
    <row r="757" spans="1:5" s="92" customFormat="1" ht="25.5">
      <c r="A757" s="58" t="s">
        <v>936</v>
      </c>
      <c r="B757" s="94" t="s">
        <v>1010</v>
      </c>
      <c r="C757" s="4" t="s">
        <v>932</v>
      </c>
      <c r="D757" s="4" t="s">
        <v>981</v>
      </c>
      <c r="E757" s="95">
        <v>60</v>
      </c>
    </row>
    <row r="758" spans="1:5" s="96" customFormat="1" ht="63.75">
      <c r="A758" s="91" t="s">
        <v>402</v>
      </c>
      <c r="B758" s="86" t="s">
        <v>1010</v>
      </c>
      <c r="C758" s="87" t="s">
        <v>781</v>
      </c>
      <c r="D758" s="87"/>
      <c r="E758" s="88">
        <f>E759+E761</f>
        <v>122.5</v>
      </c>
    </row>
    <row r="759" spans="1:5" s="92" customFormat="1" ht="76.5">
      <c r="A759" s="58" t="s">
        <v>403</v>
      </c>
      <c r="B759" s="94" t="s">
        <v>1010</v>
      </c>
      <c r="C759" s="4" t="s">
        <v>1114</v>
      </c>
      <c r="D759" s="4"/>
      <c r="E759" s="95">
        <f>E760</f>
        <v>25</v>
      </c>
    </row>
    <row r="760" spans="1:5" s="92" customFormat="1" ht="25.5">
      <c r="A760" s="58" t="s">
        <v>936</v>
      </c>
      <c r="B760" s="94" t="s">
        <v>1010</v>
      </c>
      <c r="C760" s="4" t="s">
        <v>1114</v>
      </c>
      <c r="D760" s="4" t="s">
        <v>981</v>
      </c>
      <c r="E760" s="95">
        <v>25</v>
      </c>
    </row>
    <row r="761" spans="1:5" s="92" customFormat="1" ht="89.25">
      <c r="A761" s="58" t="s">
        <v>404</v>
      </c>
      <c r="B761" s="94" t="s">
        <v>1010</v>
      </c>
      <c r="C761" s="4" t="s">
        <v>1115</v>
      </c>
      <c r="D761" s="4"/>
      <c r="E761" s="95">
        <f>E762</f>
        <v>97.5</v>
      </c>
    </row>
    <row r="762" spans="1:5" s="92" customFormat="1" ht="12.75">
      <c r="A762" s="98" t="s">
        <v>985</v>
      </c>
      <c r="B762" s="94" t="s">
        <v>1010</v>
      </c>
      <c r="C762" s="4" t="s">
        <v>1115</v>
      </c>
      <c r="D762" s="4" t="s">
        <v>986</v>
      </c>
      <c r="E762" s="95">
        <v>97.5</v>
      </c>
    </row>
    <row r="763" spans="1:5" s="164" customFormat="1" ht="12.75">
      <c r="A763" s="90" t="s">
        <v>664</v>
      </c>
      <c r="B763" s="86" t="s">
        <v>1010</v>
      </c>
      <c r="C763" s="87" t="s">
        <v>745</v>
      </c>
      <c r="D763" s="87"/>
      <c r="E763" s="88">
        <f>E764</f>
        <v>444</v>
      </c>
    </row>
    <row r="764" spans="1:5" s="164" customFormat="1" ht="12.75">
      <c r="A764" s="91" t="s">
        <v>1058</v>
      </c>
      <c r="B764" s="86" t="s">
        <v>1010</v>
      </c>
      <c r="C764" s="87" t="s">
        <v>1053</v>
      </c>
      <c r="D764" s="87"/>
      <c r="E764" s="88">
        <f>E765</f>
        <v>444</v>
      </c>
    </row>
    <row r="765" spans="1:5" s="165" customFormat="1" ht="25.5">
      <c r="A765" s="116" t="s">
        <v>445</v>
      </c>
      <c r="B765" s="94" t="s">
        <v>1010</v>
      </c>
      <c r="C765" s="117" t="s">
        <v>662</v>
      </c>
      <c r="D765" s="118"/>
      <c r="E765" s="154">
        <f>E766</f>
        <v>444</v>
      </c>
    </row>
    <row r="766" spans="1:5" s="165" customFormat="1" ht="38.25">
      <c r="A766" s="58" t="s">
        <v>682</v>
      </c>
      <c r="B766" s="94" t="s">
        <v>1010</v>
      </c>
      <c r="C766" s="117" t="s">
        <v>662</v>
      </c>
      <c r="D766" s="118">
        <v>313</v>
      </c>
      <c r="E766" s="154">
        <v>444</v>
      </c>
    </row>
    <row r="767" spans="1:5" s="164" customFormat="1" ht="25.5">
      <c r="A767" s="121" t="s">
        <v>518</v>
      </c>
      <c r="B767" s="86" t="s">
        <v>1010</v>
      </c>
      <c r="C767" s="122" t="s">
        <v>563</v>
      </c>
      <c r="D767" s="127"/>
      <c r="E767" s="153">
        <f>E768</f>
        <v>4500</v>
      </c>
    </row>
    <row r="768" spans="1:5" s="164" customFormat="1" ht="38.25">
      <c r="A768" s="121" t="s">
        <v>519</v>
      </c>
      <c r="B768" s="166" t="s">
        <v>1010</v>
      </c>
      <c r="C768" s="128" t="s">
        <v>564</v>
      </c>
      <c r="D768" s="133"/>
      <c r="E768" s="153">
        <f>E769+E771</f>
        <v>4500</v>
      </c>
    </row>
    <row r="769" spans="1:5" s="96" customFormat="1" ht="76.5">
      <c r="A769" s="130" t="s">
        <v>153</v>
      </c>
      <c r="B769" s="167" t="s">
        <v>1010</v>
      </c>
      <c r="C769" s="117" t="s">
        <v>565</v>
      </c>
      <c r="D769" s="129"/>
      <c r="E769" s="154">
        <f>E770</f>
        <v>3000</v>
      </c>
    </row>
    <row r="770" spans="1:5" s="163" customFormat="1" ht="12.75">
      <c r="A770" s="58" t="s">
        <v>690</v>
      </c>
      <c r="B770" s="167" t="s">
        <v>1010</v>
      </c>
      <c r="C770" s="117" t="s">
        <v>565</v>
      </c>
      <c r="D770" s="118">
        <v>322</v>
      </c>
      <c r="E770" s="154">
        <v>3000</v>
      </c>
    </row>
    <row r="771" spans="1:5" s="96" customFormat="1" ht="89.25">
      <c r="A771" s="130" t="s">
        <v>154</v>
      </c>
      <c r="B771" s="167" t="s">
        <v>1010</v>
      </c>
      <c r="C771" s="117" t="s">
        <v>566</v>
      </c>
      <c r="D771" s="129"/>
      <c r="E771" s="154">
        <f>E772</f>
        <v>1500</v>
      </c>
    </row>
    <row r="772" spans="1:5" s="96" customFormat="1" ht="12.75">
      <c r="A772" s="58" t="s">
        <v>690</v>
      </c>
      <c r="B772" s="167" t="s">
        <v>1010</v>
      </c>
      <c r="C772" s="117" t="s">
        <v>566</v>
      </c>
      <c r="D772" s="118">
        <v>322</v>
      </c>
      <c r="E772" s="154">
        <v>1500</v>
      </c>
    </row>
    <row r="773" spans="1:5" s="210" customFormat="1" ht="15">
      <c r="A773" s="206" t="s">
        <v>987</v>
      </c>
      <c r="B773" s="208" t="s">
        <v>988</v>
      </c>
      <c r="C773" s="207"/>
      <c r="D773" s="207"/>
      <c r="E773" s="209">
        <f>E774+E778+E782</f>
        <v>72640.9</v>
      </c>
    </row>
    <row r="774" spans="1:5" s="169" customFormat="1" ht="38.25">
      <c r="A774" s="90" t="s">
        <v>1006</v>
      </c>
      <c r="B774" s="166" t="s">
        <v>988</v>
      </c>
      <c r="C774" s="87" t="s">
        <v>1007</v>
      </c>
      <c r="D774" s="87"/>
      <c r="E774" s="88">
        <f>E775</f>
        <v>10548.3</v>
      </c>
    </row>
    <row r="775" spans="1:5" s="230" customFormat="1" ht="102">
      <c r="A775" s="91" t="s">
        <v>380</v>
      </c>
      <c r="B775" s="166" t="s">
        <v>988</v>
      </c>
      <c r="C775" s="87" t="s">
        <v>805</v>
      </c>
      <c r="D775" s="87"/>
      <c r="E775" s="88">
        <f>E776</f>
        <v>10548.3</v>
      </c>
    </row>
    <row r="776" spans="1:5" s="165" customFormat="1" ht="127.5">
      <c r="A776" s="100" t="s">
        <v>379</v>
      </c>
      <c r="B776" s="167" t="s">
        <v>988</v>
      </c>
      <c r="C776" s="4" t="s">
        <v>806</v>
      </c>
      <c r="D776" s="4"/>
      <c r="E776" s="95">
        <f>E777</f>
        <v>10548.3</v>
      </c>
    </row>
    <row r="777" spans="1:5" s="165" customFormat="1" ht="25.5">
      <c r="A777" s="98" t="s">
        <v>831</v>
      </c>
      <c r="B777" s="167" t="s">
        <v>988</v>
      </c>
      <c r="C777" s="4" t="s">
        <v>806</v>
      </c>
      <c r="D777" s="4" t="s">
        <v>830</v>
      </c>
      <c r="E777" s="95">
        <v>10548.3</v>
      </c>
    </row>
    <row r="778" spans="1:5" ht="38.25">
      <c r="A778" s="90" t="s">
        <v>1015</v>
      </c>
      <c r="B778" s="86" t="s">
        <v>988</v>
      </c>
      <c r="C778" s="87" t="s">
        <v>748</v>
      </c>
      <c r="D778" s="87"/>
      <c r="E778" s="88">
        <f>E779</f>
        <v>10850.4</v>
      </c>
    </row>
    <row r="779" spans="1:5" ht="51">
      <c r="A779" s="91" t="s">
        <v>417</v>
      </c>
      <c r="B779" s="86" t="s">
        <v>988</v>
      </c>
      <c r="C779" s="87" t="s">
        <v>763</v>
      </c>
      <c r="D779" s="87"/>
      <c r="E779" s="88">
        <f>E780</f>
        <v>10850.4</v>
      </c>
    </row>
    <row r="780" spans="1:5" ht="63.75">
      <c r="A780" s="103" t="s">
        <v>257</v>
      </c>
      <c r="B780" s="94" t="s">
        <v>988</v>
      </c>
      <c r="C780" s="105" t="s">
        <v>817</v>
      </c>
      <c r="D780" s="4" t="s">
        <v>974</v>
      </c>
      <c r="E780" s="95">
        <f>E781</f>
        <v>10850.4</v>
      </c>
    </row>
    <row r="781" spans="1:5" ht="25.5">
      <c r="A781" s="103" t="s">
        <v>990</v>
      </c>
      <c r="B781" s="94" t="s">
        <v>988</v>
      </c>
      <c r="C781" s="105" t="s">
        <v>817</v>
      </c>
      <c r="D781" s="4" t="s">
        <v>991</v>
      </c>
      <c r="E781" s="95">
        <v>10850.4</v>
      </c>
    </row>
    <row r="782" spans="1:5" s="84" customFormat="1" ht="38.25">
      <c r="A782" s="90" t="s">
        <v>742</v>
      </c>
      <c r="B782" s="86" t="s">
        <v>988</v>
      </c>
      <c r="C782" s="87" t="s">
        <v>751</v>
      </c>
      <c r="D782" s="87"/>
      <c r="E782" s="88">
        <f>E783+E786</f>
        <v>51242.200000000004</v>
      </c>
    </row>
    <row r="783" spans="1:5" s="84" customFormat="1" ht="63.75">
      <c r="A783" s="91" t="s">
        <v>478</v>
      </c>
      <c r="B783" s="86" t="s">
        <v>988</v>
      </c>
      <c r="C783" s="87" t="s">
        <v>776</v>
      </c>
      <c r="D783" s="87"/>
      <c r="E783" s="88">
        <f>E784</f>
        <v>12269.5</v>
      </c>
    </row>
    <row r="784" spans="1:5" s="96" customFormat="1" ht="63.75">
      <c r="A784" s="58" t="s">
        <v>488</v>
      </c>
      <c r="B784" s="94" t="s">
        <v>988</v>
      </c>
      <c r="C784" s="4" t="s">
        <v>876</v>
      </c>
      <c r="D784" s="4"/>
      <c r="E784" s="95">
        <f>E785</f>
        <v>12269.5</v>
      </c>
    </row>
    <row r="785" spans="1:5" s="96" customFormat="1" ht="25.5">
      <c r="A785" s="103" t="s">
        <v>990</v>
      </c>
      <c r="B785" s="94" t="s">
        <v>988</v>
      </c>
      <c r="C785" s="4" t="s">
        <v>876</v>
      </c>
      <c r="D785" s="4" t="s">
        <v>991</v>
      </c>
      <c r="E785" s="95">
        <v>12269.5</v>
      </c>
    </row>
    <row r="786" spans="1:5" s="84" customFormat="1" ht="63.75">
      <c r="A786" s="91" t="s">
        <v>375</v>
      </c>
      <c r="B786" s="86" t="s">
        <v>988</v>
      </c>
      <c r="C786" s="87" t="s">
        <v>778</v>
      </c>
      <c r="D786" s="87"/>
      <c r="E786" s="88">
        <f>E789+E791+E793+E787</f>
        <v>38972.700000000004</v>
      </c>
    </row>
    <row r="787" spans="1:5" s="84" customFormat="1" ht="89.25">
      <c r="A787" s="100" t="s">
        <v>6</v>
      </c>
      <c r="B787" s="94" t="s">
        <v>988</v>
      </c>
      <c r="C787" s="4" t="s">
        <v>5</v>
      </c>
      <c r="D787" s="4"/>
      <c r="E787" s="95">
        <f>E788</f>
        <v>4251</v>
      </c>
    </row>
    <row r="788" spans="1:5" s="84" customFormat="1" ht="25.5">
      <c r="A788" s="103" t="s">
        <v>990</v>
      </c>
      <c r="B788" s="94" t="s">
        <v>988</v>
      </c>
      <c r="C788" s="4" t="s">
        <v>5</v>
      </c>
      <c r="D788" s="4" t="s">
        <v>991</v>
      </c>
      <c r="E788" s="95">
        <v>4251</v>
      </c>
    </row>
    <row r="789" spans="1:5" s="92" customFormat="1" ht="76.5">
      <c r="A789" s="58" t="s">
        <v>405</v>
      </c>
      <c r="B789" s="94" t="s">
        <v>988</v>
      </c>
      <c r="C789" s="4" t="s">
        <v>1077</v>
      </c>
      <c r="D789" s="4"/>
      <c r="E789" s="95">
        <f>E790</f>
        <v>6020.8</v>
      </c>
    </row>
    <row r="790" spans="1:5" s="92" customFormat="1" ht="25.5">
      <c r="A790" s="103" t="s">
        <v>990</v>
      </c>
      <c r="B790" s="94" t="s">
        <v>988</v>
      </c>
      <c r="C790" s="4" t="s">
        <v>1077</v>
      </c>
      <c r="D790" s="4" t="s">
        <v>991</v>
      </c>
      <c r="E790" s="95">
        <v>6020.8</v>
      </c>
    </row>
    <row r="791" spans="1:5" s="92" customFormat="1" ht="76.5">
      <c r="A791" s="58" t="s">
        <v>381</v>
      </c>
      <c r="B791" s="94" t="s">
        <v>988</v>
      </c>
      <c r="C791" s="4" t="s">
        <v>1080</v>
      </c>
      <c r="D791" s="4"/>
      <c r="E791" s="95">
        <f>E792</f>
        <v>28046.5</v>
      </c>
    </row>
    <row r="792" spans="1:5" s="92" customFormat="1" ht="25.5">
      <c r="A792" s="103" t="s">
        <v>990</v>
      </c>
      <c r="B792" s="94" t="s">
        <v>988</v>
      </c>
      <c r="C792" s="4" t="s">
        <v>1080</v>
      </c>
      <c r="D792" s="4" t="s">
        <v>991</v>
      </c>
      <c r="E792" s="95">
        <v>28046.5</v>
      </c>
    </row>
    <row r="793" spans="1:5" s="92" customFormat="1" ht="102">
      <c r="A793" s="58" t="s">
        <v>406</v>
      </c>
      <c r="B793" s="94" t="s">
        <v>988</v>
      </c>
      <c r="C793" s="4" t="s">
        <v>1085</v>
      </c>
      <c r="D793" s="4"/>
      <c r="E793" s="95">
        <f>E794</f>
        <v>654.4</v>
      </c>
    </row>
    <row r="794" spans="1:5" s="92" customFormat="1" ht="25.5">
      <c r="A794" s="103" t="s">
        <v>990</v>
      </c>
      <c r="B794" s="94" t="s">
        <v>988</v>
      </c>
      <c r="C794" s="4" t="s">
        <v>1085</v>
      </c>
      <c r="D794" s="4" t="s">
        <v>991</v>
      </c>
      <c r="E794" s="95">
        <v>654.4</v>
      </c>
    </row>
    <row r="795" spans="1:5" s="210" customFormat="1" ht="15">
      <c r="A795" s="206" t="s">
        <v>969</v>
      </c>
      <c r="B795" s="208" t="s">
        <v>968</v>
      </c>
      <c r="C795" s="207"/>
      <c r="D795" s="207"/>
      <c r="E795" s="209">
        <f>E796+E802+E806+E812</f>
        <v>23639.8</v>
      </c>
    </row>
    <row r="796" spans="1:5" s="84" customFormat="1" ht="38.25">
      <c r="A796" s="90" t="s">
        <v>742</v>
      </c>
      <c r="B796" s="86" t="s">
        <v>968</v>
      </c>
      <c r="C796" s="87" t="s">
        <v>751</v>
      </c>
      <c r="D796" s="87"/>
      <c r="E796" s="88">
        <f>E797</f>
        <v>21800</v>
      </c>
    </row>
    <row r="797" spans="1:5" s="96" customFormat="1" ht="76.5">
      <c r="A797" s="91" t="s">
        <v>421</v>
      </c>
      <c r="B797" s="86" t="s">
        <v>968</v>
      </c>
      <c r="C797" s="87" t="s">
        <v>779</v>
      </c>
      <c r="D797" s="87"/>
      <c r="E797" s="88">
        <f>E798</f>
        <v>21800</v>
      </c>
    </row>
    <row r="798" spans="1:5" s="92" customFormat="1" ht="76.5">
      <c r="A798" s="58" t="s">
        <v>422</v>
      </c>
      <c r="B798" s="94" t="s">
        <v>968</v>
      </c>
      <c r="C798" s="4" t="s">
        <v>1087</v>
      </c>
      <c r="D798" s="4"/>
      <c r="E798" s="95">
        <f>E799+E800+E801</f>
        <v>21800</v>
      </c>
    </row>
    <row r="799" spans="1:5" s="92" customFormat="1" ht="25.5">
      <c r="A799" s="112" t="s">
        <v>937</v>
      </c>
      <c r="B799" s="94" t="s">
        <v>968</v>
      </c>
      <c r="C799" s="4" t="s">
        <v>1087</v>
      </c>
      <c r="D799" s="4" t="s">
        <v>800</v>
      </c>
      <c r="E799" s="95">
        <f>20723-28</f>
        <v>20695</v>
      </c>
    </row>
    <row r="800" spans="1:5" s="92" customFormat="1" ht="25.5">
      <c r="A800" s="112" t="s">
        <v>941</v>
      </c>
      <c r="B800" s="94" t="s">
        <v>968</v>
      </c>
      <c r="C800" s="4" t="s">
        <v>1087</v>
      </c>
      <c r="D800" s="4" t="s">
        <v>1086</v>
      </c>
      <c r="E800" s="95">
        <f>11+28</f>
        <v>39</v>
      </c>
    </row>
    <row r="801" spans="1:5" s="92" customFormat="1" ht="25.5">
      <c r="A801" s="58" t="s">
        <v>936</v>
      </c>
      <c r="B801" s="94" t="s">
        <v>968</v>
      </c>
      <c r="C801" s="4" t="s">
        <v>1087</v>
      </c>
      <c r="D801" s="4" t="s">
        <v>981</v>
      </c>
      <c r="E801" s="95">
        <v>1066</v>
      </c>
    </row>
    <row r="802" spans="1:5" s="164" customFormat="1" ht="38.25">
      <c r="A802" s="90" t="s">
        <v>743</v>
      </c>
      <c r="B802" s="166" t="s">
        <v>968</v>
      </c>
      <c r="C802" s="87" t="s">
        <v>752</v>
      </c>
      <c r="D802" s="87"/>
      <c r="E802" s="88">
        <f>E803</f>
        <v>50</v>
      </c>
    </row>
    <row r="803" spans="1:5" s="232" customFormat="1" ht="51">
      <c r="A803" s="91" t="s">
        <v>251</v>
      </c>
      <c r="B803" s="166" t="s">
        <v>968</v>
      </c>
      <c r="C803" s="87" t="s">
        <v>782</v>
      </c>
      <c r="D803" s="87"/>
      <c r="E803" s="88">
        <f>E804</f>
        <v>50</v>
      </c>
    </row>
    <row r="804" spans="1:5" s="89" customFormat="1" ht="89.25">
      <c r="A804" s="100" t="s">
        <v>382</v>
      </c>
      <c r="B804" s="167" t="s">
        <v>968</v>
      </c>
      <c r="C804" s="4" t="s">
        <v>1116</v>
      </c>
      <c r="D804" s="4"/>
      <c r="E804" s="95">
        <f>E805</f>
        <v>50</v>
      </c>
    </row>
    <row r="805" spans="1:5" s="165" customFormat="1" ht="25.5">
      <c r="A805" s="58" t="s">
        <v>936</v>
      </c>
      <c r="B805" s="167" t="s">
        <v>968</v>
      </c>
      <c r="C805" s="4" t="s">
        <v>1116</v>
      </c>
      <c r="D805" s="4" t="s">
        <v>981</v>
      </c>
      <c r="E805" s="95">
        <v>50</v>
      </c>
    </row>
    <row r="806" spans="1:5" s="164" customFormat="1" ht="38.25">
      <c r="A806" s="90" t="s">
        <v>383</v>
      </c>
      <c r="B806" s="166" t="s">
        <v>968</v>
      </c>
      <c r="C806" s="87" t="s">
        <v>755</v>
      </c>
      <c r="D806" s="87"/>
      <c r="E806" s="88">
        <f>E807</f>
        <v>1202.8</v>
      </c>
    </row>
    <row r="807" spans="1:5" s="164" customFormat="1" ht="51">
      <c r="A807" s="91" t="s">
        <v>246</v>
      </c>
      <c r="B807" s="166" t="s">
        <v>968</v>
      </c>
      <c r="C807" s="87" t="s">
        <v>794</v>
      </c>
      <c r="D807" s="87"/>
      <c r="E807" s="88">
        <f>E808+E810</f>
        <v>1202.8</v>
      </c>
    </row>
    <row r="808" spans="1:5" s="84" customFormat="1" ht="102">
      <c r="A808" s="100" t="s">
        <v>1275</v>
      </c>
      <c r="B808" s="167" t="s">
        <v>968</v>
      </c>
      <c r="C808" s="4" t="s">
        <v>1046</v>
      </c>
      <c r="D808" s="4"/>
      <c r="E808" s="95">
        <f>E809</f>
        <v>350</v>
      </c>
    </row>
    <row r="809" spans="1:5" s="96" customFormat="1" ht="25.5">
      <c r="A809" s="100" t="s">
        <v>1048</v>
      </c>
      <c r="B809" s="167" t="s">
        <v>968</v>
      </c>
      <c r="C809" s="4" t="s">
        <v>1046</v>
      </c>
      <c r="D809" s="4" t="s">
        <v>1047</v>
      </c>
      <c r="E809" s="95">
        <v>350</v>
      </c>
    </row>
    <row r="810" spans="1:5" s="96" customFormat="1" ht="89.25">
      <c r="A810" s="361" t="s">
        <v>274</v>
      </c>
      <c r="B810" s="167" t="s">
        <v>968</v>
      </c>
      <c r="C810" s="362" t="s">
        <v>273</v>
      </c>
      <c r="D810" s="4"/>
      <c r="E810" s="95">
        <f>E811</f>
        <v>852.8</v>
      </c>
    </row>
    <row r="811" spans="1:5" s="96" customFormat="1" ht="25.5">
      <c r="A811" s="100" t="s">
        <v>1048</v>
      </c>
      <c r="B811" s="167" t="s">
        <v>968</v>
      </c>
      <c r="C811" s="362" t="s">
        <v>273</v>
      </c>
      <c r="D811" s="4" t="s">
        <v>1047</v>
      </c>
      <c r="E811" s="95">
        <v>852.8</v>
      </c>
    </row>
    <row r="812" spans="1:5" s="92" customFormat="1" ht="25.5">
      <c r="A812" s="139" t="s">
        <v>546</v>
      </c>
      <c r="B812" s="166" t="s">
        <v>968</v>
      </c>
      <c r="C812" s="128" t="s">
        <v>607</v>
      </c>
      <c r="D812" s="87"/>
      <c r="E812" s="88">
        <f>E813</f>
        <v>587</v>
      </c>
    </row>
    <row r="813" spans="1:5" s="92" customFormat="1" ht="38.25">
      <c r="A813" s="139" t="s">
        <v>552</v>
      </c>
      <c r="B813" s="166" t="s">
        <v>968</v>
      </c>
      <c r="C813" s="128" t="s">
        <v>625</v>
      </c>
      <c r="D813" s="156"/>
      <c r="E813" s="153">
        <f>E814</f>
        <v>587</v>
      </c>
    </row>
    <row r="814" spans="1:5" ht="76.5">
      <c r="A814" s="112" t="s">
        <v>553</v>
      </c>
      <c r="B814" s="167" t="s">
        <v>968</v>
      </c>
      <c r="C814" s="117" t="s">
        <v>626</v>
      </c>
      <c r="D814" s="118"/>
      <c r="E814" s="154">
        <f>E815</f>
        <v>587</v>
      </c>
    </row>
    <row r="815" spans="1:5" ht="38.25">
      <c r="A815" s="58" t="s">
        <v>693</v>
      </c>
      <c r="B815" s="167" t="s">
        <v>968</v>
      </c>
      <c r="C815" s="117" t="s">
        <v>626</v>
      </c>
      <c r="D815" s="118">
        <v>630</v>
      </c>
      <c r="E815" s="154">
        <v>587</v>
      </c>
    </row>
    <row r="816" spans="1:5" s="219" customFormat="1" ht="15">
      <c r="A816" s="206" t="s">
        <v>1112</v>
      </c>
      <c r="B816" s="208" t="s">
        <v>1104</v>
      </c>
      <c r="C816" s="207"/>
      <c r="D816" s="207"/>
      <c r="E816" s="209">
        <f>E817</f>
        <v>40850.5</v>
      </c>
    </row>
    <row r="817" spans="1:5" s="219" customFormat="1" ht="15">
      <c r="A817" s="206" t="s">
        <v>811</v>
      </c>
      <c r="B817" s="208" t="s">
        <v>810</v>
      </c>
      <c r="C817" s="207"/>
      <c r="D817" s="207"/>
      <c r="E817" s="209">
        <f>E818++E835</f>
        <v>40850.5</v>
      </c>
    </row>
    <row r="818" spans="1:5" s="164" customFormat="1" ht="38.25">
      <c r="A818" s="90" t="s">
        <v>1014</v>
      </c>
      <c r="B818" s="86" t="s">
        <v>810</v>
      </c>
      <c r="C818" s="87" t="s">
        <v>747</v>
      </c>
      <c r="D818" s="87"/>
      <c r="E818" s="88">
        <f>E819+E826+E829+E832</f>
        <v>1800</v>
      </c>
    </row>
    <row r="819" spans="1:5" s="164" customFormat="1" ht="51">
      <c r="A819" s="91" t="s">
        <v>384</v>
      </c>
      <c r="B819" s="86" t="s">
        <v>810</v>
      </c>
      <c r="C819" s="87" t="s">
        <v>756</v>
      </c>
      <c r="D819" s="87"/>
      <c r="E819" s="88">
        <f>E820+E822+E824</f>
        <v>885</v>
      </c>
    </row>
    <row r="820" spans="1:5" s="96" customFormat="1" ht="76.5">
      <c r="A820" s="100" t="s">
        <v>293</v>
      </c>
      <c r="B820" s="94" t="s">
        <v>810</v>
      </c>
      <c r="C820" s="4" t="s">
        <v>292</v>
      </c>
      <c r="D820" s="4"/>
      <c r="E820" s="95">
        <f>E821</f>
        <v>550</v>
      </c>
    </row>
    <row r="821" spans="1:5" s="96" customFormat="1" ht="25.5">
      <c r="A821" s="58" t="s">
        <v>936</v>
      </c>
      <c r="B821" s="94" t="s">
        <v>810</v>
      </c>
      <c r="C821" s="4" t="s">
        <v>292</v>
      </c>
      <c r="D821" s="4" t="s">
        <v>981</v>
      </c>
      <c r="E821" s="95">
        <v>550</v>
      </c>
    </row>
    <row r="822" spans="1:5" s="96" customFormat="1" ht="89.25">
      <c r="A822" s="58" t="s">
        <v>308</v>
      </c>
      <c r="B822" s="94" t="s">
        <v>810</v>
      </c>
      <c r="C822" s="4" t="s">
        <v>306</v>
      </c>
      <c r="D822" s="4"/>
      <c r="E822" s="95">
        <f>E823</f>
        <v>235</v>
      </c>
    </row>
    <row r="823" spans="1:5" s="96" customFormat="1" ht="25.5">
      <c r="A823" s="58" t="s">
        <v>936</v>
      </c>
      <c r="B823" s="94" t="s">
        <v>810</v>
      </c>
      <c r="C823" s="4" t="s">
        <v>306</v>
      </c>
      <c r="D823" s="4" t="s">
        <v>981</v>
      </c>
      <c r="E823" s="95">
        <v>235</v>
      </c>
    </row>
    <row r="824" spans="1:5" s="96" customFormat="1" ht="63.75">
      <c r="A824" s="58" t="s">
        <v>309</v>
      </c>
      <c r="B824" s="94" t="s">
        <v>810</v>
      </c>
      <c r="C824" s="4" t="s">
        <v>307</v>
      </c>
      <c r="D824" s="4"/>
      <c r="E824" s="95">
        <f>E825</f>
        <v>100</v>
      </c>
    </row>
    <row r="825" spans="1:5" s="96" customFormat="1" ht="25.5">
      <c r="A825" s="58" t="s">
        <v>936</v>
      </c>
      <c r="B825" s="94" t="s">
        <v>810</v>
      </c>
      <c r="C825" s="4" t="s">
        <v>307</v>
      </c>
      <c r="D825" s="4" t="s">
        <v>981</v>
      </c>
      <c r="E825" s="95">
        <v>100</v>
      </c>
    </row>
    <row r="826" spans="1:5" ht="63.75">
      <c r="A826" s="91" t="s">
        <v>385</v>
      </c>
      <c r="B826" s="86" t="s">
        <v>810</v>
      </c>
      <c r="C826" s="87" t="s">
        <v>757</v>
      </c>
      <c r="D826" s="87"/>
      <c r="E826" s="88">
        <f>E827</f>
        <v>70</v>
      </c>
    </row>
    <row r="827" spans="1:5" ht="76.5">
      <c r="A827" s="100" t="s">
        <v>354</v>
      </c>
      <c r="B827" s="94" t="s">
        <v>810</v>
      </c>
      <c r="C827" s="4" t="s">
        <v>883</v>
      </c>
      <c r="D827" s="4"/>
      <c r="E827" s="95">
        <f>E828</f>
        <v>70</v>
      </c>
    </row>
    <row r="828" spans="1:5" ht="12.75">
      <c r="A828" s="100" t="s">
        <v>985</v>
      </c>
      <c r="B828" s="94" t="s">
        <v>810</v>
      </c>
      <c r="C828" s="4" t="s">
        <v>883</v>
      </c>
      <c r="D828" s="4" t="s">
        <v>986</v>
      </c>
      <c r="E828" s="95">
        <v>70</v>
      </c>
    </row>
    <row r="829" spans="1:5" s="92" customFormat="1" ht="63.75">
      <c r="A829" s="91" t="s">
        <v>355</v>
      </c>
      <c r="B829" s="86" t="s">
        <v>810</v>
      </c>
      <c r="C829" s="87" t="s">
        <v>758</v>
      </c>
      <c r="D829" s="87"/>
      <c r="E829" s="88">
        <f>E830</f>
        <v>45</v>
      </c>
    </row>
    <row r="830" spans="1:5" s="92" customFormat="1" ht="89.25">
      <c r="A830" s="100" t="s">
        <v>386</v>
      </c>
      <c r="B830" s="94" t="s">
        <v>810</v>
      </c>
      <c r="C830" s="4" t="s">
        <v>388</v>
      </c>
      <c r="D830" s="4"/>
      <c r="E830" s="95">
        <f>E831</f>
        <v>45</v>
      </c>
    </row>
    <row r="831" spans="1:5" s="96" customFormat="1" ht="12.75">
      <c r="A831" s="100" t="s">
        <v>985</v>
      </c>
      <c r="B831" s="94" t="s">
        <v>810</v>
      </c>
      <c r="C831" s="4" t="s">
        <v>388</v>
      </c>
      <c r="D831" s="4" t="s">
        <v>986</v>
      </c>
      <c r="E831" s="95">
        <v>45</v>
      </c>
    </row>
    <row r="832" spans="1:5" s="164" customFormat="1" ht="51">
      <c r="A832" s="91" t="s">
        <v>256</v>
      </c>
      <c r="B832" s="86" t="s">
        <v>810</v>
      </c>
      <c r="C832" s="87" t="s">
        <v>759</v>
      </c>
      <c r="D832" s="87"/>
      <c r="E832" s="88">
        <f>E833</f>
        <v>800</v>
      </c>
    </row>
    <row r="833" spans="1:5" s="96" customFormat="1" ht="76.5">
      <c r="A833" s="100" t="s">
        <v>1276</v>
      </c>
      <c r="B833" s="94" t="s">
        <v>810</v>
      </c>
      <c r="C833" s="4" t="s">
        <v>884</v>
      </c>
      <c r="D833" s="4"/>
      <c r="E833" s="95">
        <f>E834</f>
        <v>800</v>
      </c>
    </row>
    <row r="834" spans="1:5" s="96" customFormat="1" ht="12.75">
      <c r="A834" s="100" t="s">
        <v>807</v>
      </c>
      <c r="B834" s="94" t="s">
        <v>810</v>
      </c>
      <c r="C834" s="4" t="s">
        <v>884</v>
      </c>
      <c r="D834" s="4" t="s">
        <v>994</v>
      </c>
      <c r="E834" s="95">
        <v>800</v>
      </c>
    </row>
    <row r="835" spans="1:5" ht="25.5">
      <c r="A835" s="121" t="s">
        <v>532</v>
      </c>
      <c r="B835" s="122" t="s">
        <v>810</v>
      </c>
      <c r="C835" s="128" t="s">
        <v>584</v>
      </c>
      <c r="D835" s="131"/>
      <c r="E835" s="153">
        <f>E836+E841</f>
        <v>39050.5</v>
      </c>
    </row>
    <row r="836" spans="1:5" ht="38.25">
      <c r="A836" s="121" t="s">
        <v>533</v>
      </c>
      <c r="B836" s="122" t="s">
        <v>810</v>
      </c>
      <c r="C836" s="128" t="s">
        <v>585</v>
      </c>
      <c r="D836" s="133"/>
      <c r="E836" s="153">
        <f>E837+E839</f>
        <v>36050.5</v>
      </c>
    </row>
    <row r="837" spans="1:5" ht="63.75">
      <c r="A837" s="130" t="s">
        <v>702</v>
      </c>
      <c r="B837" s="119" t="s">
        <v>810</v>
      </c>
      <c r="C837" s="117" t="s">
        <v>586</v>
      </c>
      <c r="D837" s="132"/>
      <c r="E837" s="154">
        <f>E838</f>
        <v>33830.5</v>
      </c>
    </row>
    <row r="838" spans="1:5" ht="38.25">
      <c r="A838" s="103" t="s">
        <v>984</v>
      </c>
      <c r="B838" s="119" t="s">
        <v>810</v>
      </c>
      <c r="C838" s="117" t="s">
        <v>586</v>
      </c>
      <c r="D838" s="118">
        <v>611</v>
      </c>
      <c r="E838" s="154">
        <v>33830.5</v>
      </c>
    </row>
    <row r="839" spans="1:5" ht="76.5">
      <c r="A839" s="130" t="s">
        <v>703</v>
      </c>
      <c r="B839" s="119" t="s">
        <v>810</v>
      </c>
      <c r="C839" s="117" t="s">
        <v>587</v>
      </c>
      <c r="D839" s="132"/>
      <c r="E839" s="154">
        <f>E840</f>
        <v>2220</v>
      </c>
    </row>
    <row r="840" spans="1:5" ht="12.75">
      <c r="A840" s="58" t="s">
        <v>985</v>
      </c>
      <c r="B840" s="119" t="s">
        <v>810</v>
      </c>
      <c r="C840" s="117" t="s">
        <v>587</v>
      </c>
      <c r="D840" s="118">
        <v>612</v>
      </c>
      <c r="E840" s="154">
        <v>2220</v>
      </c>
    </row>
    <row r="841" spans="1:5" ht="38.25">
      <c r="A841" s="124" t="s">
        <v>534</v>
      </c>
      <c r="B841" s="122" t="s">
        <v>810</v>
      </c>
      <c r="C841" s="128" t="s">
        <v>588</v>
      </c>
      <c r="D841" s="131"/>
      <c r="E841" s="153">
        <f>E842</f>
        <v>3000</v>
      </c>
    </row>
    <row r="842" spans="1:5" ht="63.75">
      <c r="A842" s="130" t="s">
        <v>704</v>
      </c>
      <c r="B842" s="119" t="s">
        <v>810</v>
      </c>
      <c r="C842" s="117" t="s">
        <v>589</v>
      </c>
      <c r="D842" s="132"/>
      <c r="E842" s="154">
        <f>E843</f>
        <v>3000</v>
      </c>
    </row>
    <row r="843" spans="1:5" ht="12.75">
      <c r="A843" s="58" t="s">
        <v>985</v>
      </c>
      <c r="B843" s="119" t="s">
        <v>810</v>
      </c>
      <c r="C843" s="117" t="s">
        <v>589</v>
      </c>
      <c r="D843" s="118">
        <v>612</v>
      </c>
      <c r="E843" s="154">
        <v>3000</v>
      </c>
    </row>
    <row r="844" spans="1:5" s="219" customFormat="1" ht="15">
      <c r="A844" s="206" t="s">
        <v>1113</v>
      </c>
      <c r="B844" s="211" t="s">
        <v>1105</v>
      </c>
      <c r="C844" s="207"/>
      <c r="D844" s="207"/>
      <c r="E844" s="209">
        <f>E845+E854</f>
        <v>775</v>
      </c>
    </row>
    <row r="845" spans="1:5" s="219" customFormat="1" ht="15">
      <c r="A845" s="206" t="s">
        <v>1029</v>
      </c>
      <c r="B845" s="211" t="s">
        <v>1028</v>
      </c>
      <c r="C845" s="207"/>
      <c r="D845" s="207"/>
      <c r="E845" s="209">
        <f>E846+E850</f>
        <v>375</v>
      </c>
    </row>
    <row r="846" spans="1:5" s="164" customFormat="1" ht="38.25">
      <c r="A846" s="90" t="s">
        <v>730</v>
      </c>
      <c r="B846" s="166" t="s">
        <v>1028</v>
      </c>
      <c r="C846" s="87" t="s">
        <v>755</v>
      </c>
      <c r="D846" s="87"/>
      <c r="E846" s="88">
        <f>E847</f>
        <v>245</v>
      </c>
    </row>
    <row r="847" spans="1:5" s="164" customFormat="1" ht="38.25">
      <c r="A847" s="91" t="s">
        <v>361</v>
      </c>
      <c r="B847" s="166" t="s">
        <v>1028</v>
      </c>
      <c r="C847" s="87" t="s">
        <v>790</v>
      </c>
      <c r="D847" s="87"/>
      <c r="E847" s="88">
        <f>E848</f>
        <v>245</v>
      </c>
    </row>
    <row r="848" spans="1:5" s="96" customFormat="1" ht="89.25">
      <c r="A848" s="100" t="s">
        <v>1277</v>
      </c>
      <c r="B848" s="167" t="s">
        <v>1028</v>
      </c>
      <c r="C848" s="4" t="s">
        <v>1026</v>
      </c>
      <c r="D848" s="4"/>
      <c r="E848" s="95">
        <f>E849</f>
        <v>245</v>
      </c>
    </row>
    <row r="849" spans="1:5" s="96" customFormat="1" ht="25.5">
      <c r="A849" s="100" t="s">
        <v>903</v>
      </c>
      <c r="B849" s="167" t="s">
        <v>1028</v>
      </c>
      <c r="C849" s="4" t="s">
        <v>1026</v>
      </c>
      <c r="D849" s="4" t="s">
        <v>851</v>
      </c>
      <c r="E849" s="95">
        <v>245</v>
      </c>
    </row>
    <row r="850" spans="1:5" ht="25.5">
      <c r="A850" s="139" t="s">
        <v>546</v>
      </c>
      <c r="B850" s="166" t="s">
        <v>1028</v>
      </c>
      <c r="C850" s="128" t="s">
        <v>607</v>
      </c>
      <c r="D850" s="132"/>
      <c r="E850" s="153">
        <f>E851</f>
        <v>130</v>
      </c>
    </row>
    <row r="851" spans="1:5" ht="25.5">
      <c r="A851" s="139" t="s">
        <v>551</v>
      </c>
      <c r="B851" s="166" t="s">
        <v>1028</v>
      </c>
      <c r="C851" s="128" t="s">
        <v>622</v>
      </c>
      <c r="D851" s="132"/>
      <c r="E851" s="153">
        <f>E852</f>
        <v>130</v>
      </c>
    </row>
    <row r="852" spans="1:5" ht="63.75">
      <c r="A852" s="138" t="s">
        <v>726</v>
      </c>
      <c r="B852" s="167" t="s">
        <v>1028</v>
      </c>
      <c r="C852" s="117" t="s">
        <v>624</v>
      </c>
      <c r="D852" s="132"/>
      <c r="E852" s="154">
        <f>E853</f>
        <v>130</v>
      </c>
    </row>
    <row r="853" spans="1:5" ht="25.5">
      <c r="A853" s="100" t="s">
        <v>903</v>
      </c>
      <c r="B853" s="167" t="s">
        <v>1028</v>
      </c>
      <c r="C853" s="117" t="s">
        <v>624</v>
      </c>
      <c r="D853" s="118">
        <v>810</v>
      </c>
      <c r="E853" s="154">
        <v>130</v>
      </c>
    </row>
    <row r="854" spans="1:5" s="219" customFormat="1" ht="15">
      <c r="A854" s="206" t="s">
        <v>1030</v>
      </c>
      <c r="B854" s="211" t="s">
        <v>1027</v>
      </c>
      <c r="C854" s="207"/>
      <c r="D854" s="207"/>
      <c r="E854" s="209">
        <f>E855+E859</f>
        <v>400</v>
      </c>
    </row>
    <row r="855" spans="1:5" s="164" customFormat="1" ht="38.25">
      <c r="A855" s="90" t="s">
        <v>387</v>
      </c>
      <c r="B855" s="166" t="s">
        <v>1027</v>
      </c>
      <c r="C855" s="87" t="s">
        <v>755</v>
      </c>
      <c r="D855" s="87"/>
      <c r="E855" s="88">
        <f>E856</f>
        <v>220</v>
      </c>
    </row>
    <row r="856" spans="1:5" s="230" customFormat="1" ht="38.25">
      <c r="A856" s="91" t="s">
        <v>361</v>
      </c>
      <c r="B856" s="166" t="s">
        <v>1027</v>
      </c>
      <c r="C856" s="87" t="s">
        <v>790</v>
      </c>
      <c r="D856" s="87"/>
      <c r="E856" s="88">
        <f>E857</f>
        <v>220</v>
      </c>
    </row>
    <row r="857" spans="1:5" s="165" customFormat="1" ht="76.5">
      <c r="A857" s="100" t="s">
        <v>1278</v>
      </c>
      <c r="B857" s="167" t="s">
        <v>1027</v>
      </c>
      <c r="C857" s="4" t="s">
        <v>1031</v>
      </c>
      <c r="D857" s="4"/>
      <c r="E857" s="95">
        <f>E858</f>
        <v>220</v>
      </c>
    </row>
    <row r="858" spans="1:5" s="165" customFormat="1" ht="25.5">
      <c r="A858" s="100" t="s">
        <v>903</v>
      </c>
      <c r="B858" s="167" t="s">
        <v>1027</v>
      </c>
      <c r="C858" s="4" t="s">
        <v>1031</v>
      </c>
      <c r="D858" s="4" t="s">
        <v>851</v>
      </c>
      <c r="E858" s="95">
        <v>220</v>
      </c>
    </row>
    <row r="859" spans="1:5" ht="25.5">
      <c r="A859" s="139" t="s">
        <v>546</v>
      </c>
      <c r="B859" s="166" t="s">
        <v>1027</v>
      </c>
      <c r="C859" s="128" t="s">
        <v>607</v>
      </c>
      <c r="D859" s="132"/>
      <c r="E859" s="153">
        <f>E860</f>
        <v>180</v>
      </c>
    </row>
    <row r="860" spans="1:5" ht="25.5">
      <c r="A860" s="139" t="s">
        <v>551</v>
      </c>
      <c r="B860" s="166" t="s">
        <v>1027</v>
      </c>
      <c r="C860" s="128" t="s">
        <v>622</v>
      </c>
      <c r="D860" s="132"/>
      <c r="E860" s="153">
        <f>E861</f>
        <v>180</v>
      </c>
    </row>
    <row r="861" spans="1:5" ht="63.75">
      <c r="A861" s="138" t="s">
        <v>736</v>
      </c>
      <c r="B861" s="167" t="s">
        <v>1027</v>
      </c>
      <c r="C861" s="117" t="s">
        <v>624</v>
      </c>
      <c r="D861" s="132"/>
      <c r="E861" s="154">
        <f>E862</f>
        <v>180</v>
      </c>
    </row>
    <row r="862" spans="1:5" ht="25.5">
      <c r="A862" s="100" t="s">
        <v>903</v>
      </c>
      <c r="B862" s="167" t="s">
        <v>1027</v>
      </c>
      <c r="C862" s="117" t="s">
        <v>624</v>
      </c>
      <c r="D862" s="118">
        <v>810</v>
      </c>
      <c r="E862" s="154">
        <v>180</v>
      </c>
    </row>
    <row r="863" spans="1:5" s="231" customFormat="1" ht="15">
      <c r="A863" s="237" t="s">
        <v>275</v>
      </c>
      <c r="B863" s="208" t="s">
        <v>276</v>
      </c>
      <c r="C863" s="207"/>
      <c r="D863" s="207"/>
      <c r="E863" s="209">
        <f>E864</f>
        <v>800</v>
      </c>
    </row>
    <row r="864" spans="1:5" s="231" customFormat="1" ht="28.5">
      <c r="A864" s="238" t="s">
        <v>283</v>
      </c>
      <c r="B864" s="208" t="s">
        <v>278</v>
      </c>
      <c r="C864" s="207"/>
      <c r="D864" s="207"/>
      <c r="E864" s="209">
        <f>E865</f>
        <v>800</v>
      </c>
    </row>
    <row r="865" spans="1:5" s="92" customFormat="1" ht="12.75">
      <c r="A865" s="90" t="s">
        <v>664</v>
      </c>
      <c r="B865" s="86" t="s">
        <v>278</v>
      </c>
      <c r="C865" s="87" t="s">
        <v>745</v>
      </c>
      <c r="D865" s="87"/>
      <c r="E865" s="88">
        <f>E866</f>
        <v>800</v>
      </c>
    </row>
    <row r="866" spans="1:5" s="92" customFormat="1" ht="12.75">
      <c r="A866" s="91" t="s">
        <v>1058</v>
      </c>
      <c r="B866" s="86" t="s">
        <v>278</v>
      </c>
      <c r="C866" s="87" t="s">
        <v>1053</v>
      </c>
      <c r="D866" s="87"/>
      <c r="E866" s="88">
        <f>E867</f>
        <v>800</v>
      </c>
    </row>
    <row r="867" spans="1:5" s="92" customFormat="1" ht="25.5">
      <c r="A867" s="102" t="s">
        <v>284</v>
      </c>
      <c r="B867" s="94" t="s">
        <v>278</v>
      </c>
      <c r="C867" s="105" t="s">
        <v>285</v>
      </c>
      <c r="D867" s="105"/>
      <c r="E867" s="107">
        <f>E868</f>
        <v>800</v>
      </c>
    </row>
    <row r="868" spans="1:5" ht="12.75">
      <c r="A868" s="102" t="s">
        <v>282</v>
      </c>
      <c r="B868" s="94" t="s">
        <v>278</v>
      </c>
      <c r="C868" s="105" t="s">
        <v>285</v>
      </c>
      <c r="D868" s="105">
        <v>730</v>
      </c>
      <c r="E868" s="107">
        <v>800</v>
      </c>
    </row>
    <row r="869" spans="1:5" s="231" customFormat="1" ht="42.75">
      <c r="A869" s="237" t="s">
        <v>739</v>
      </c>
      <c r="B869" s="208" t="s">
        <v>1106</v>
      </c>
      <c r="C869" s="207"/>
      <c r="D869" s="207"/>
      <c r="E869" s="209">
        <f>E870</f>
        <v>101547.79999999999</v>
      </c>
    </row>
    <row r="870" spans="1:5" s="231" customFormat="1" ht="42.75">
      <c r="A870" s="238" t="s">
        <v>638</v>
      </c>
      <c r="B870" s="208" t="s">
        <v>1107</v>
      </c>
      <c r="C870" s="207"/>
      <c r="D870" s="207"/>
      <c r="E870" s="209">
        <f>E871</f>
        <v>101547.79999999999</v>
      </c>
    </row>
    <row r="871" spans="1:5" s="92" customFormat="1" ht="12.75">
      <c r="A871" s="90" t="s">
        <v>664</v>
      </c>
      <c r="B871" s="86" t="s">
        <v>1107</v>
      </c>
      <c r="C871" s="87" t="s">
        <v>745</v>
      </c>
      <c r="D871" s="87"/>
      <c r="E871" s="88">
        <f>E872</f>
        <v>101547.79999999999</v>
      </c>
    </row>
    <row r="872" spans="1:5" s="92" customFormat="1" ht="12.75">
      <c r="A872" s="91" t="s">
        <v>1058</v>
      </c>
      <c r="B872" s="86" t="s">
        <v>1107</v>
      </c>
      <c r="C872" s="87" t="s">
        <v>1053</v>
      </c>
      <c r="D872" s="87"/>
      <c r="E872" s="88">
        <f>E873+E875</f>
        <v>101547.79999999999</v>
      </c>
    </row>
    <row r="873" spans="1:5" s="92" customFormat="1" ht="25.5">
      <c r="A873" s="102" t="s">
        <v>676</v>
      </c>
      <c r="B873" s="94" t="s">
        <v>1107</v>
      </c>
      <c r="C873" s="105" t="s">
        <v>673</v>
      </c>
      <c r="D873" s="105"/>
      <c r="E873" s="107">
        <f>E874</f>
        <v>30953.4</v>
      </c>
    </row>
    <row r="874" spans="1:5" ht="12.75">
      <c r="A874" s="102" t="s">
        <v>666</v>
      </c>
      <c r="B874" s="94" t="s">
        <v>1107</v>
      </c>
      <c r="C874" s="105" t="s">
        <v>673</v>
      </c>
      <c r="D874" s="105">
        <v>511</v>
      </c>
      <c r="E874" s="107">
        <v>30953.4</v>
      </c>
    </row>
    <row r="875" spans="1:5" ht="51">
      <c r="A875" s="102" t="s">
        <v>665</v>
      </c>
      <c r="B875" s="94" t="s">
        <v>1107</v>
      </c>
      <c r="C875" s="105" t="s">
        <v>1052</v>
      </c>
      <c r="D875" s="105"/>
      <c r="E875" s="107">
        <f>E876</f>
        <v>70594.4</v>
      </c>
    </row>
    <row r="876" spans="1:5" s="152" customFormat="1" ht="12.75">
      <c r="A876" s="102" t="s">
        <v>666</v>
      </c>
      <c r="B876" s="94" t="s">
        <v>1107</v>
      </c>
      <c r="C876" s="105" t="s">
        <v>1052</v>
      </c>
      <c r="D876" s="105">
        <v>511</v>
      </c>
      <c r="E876" s="107">
        <v>70594.4</v>
      </c>
    </row>
    <row r="877" spans="1:5" ht="12.75">
      <c r="A877" s="448" t="s">
        <v>799</v>
      </c>
      <c r="B877" s="449"/>
      <c r="C877" s="449"/>
      <c r="D877" s="450"/>
      <c r="E877" s="115">
        <f>E869+E844+E816+E619+E394+E386+E311+E224++E183+E15+E575+E863</f>
        <v>2598019.4000000004</v>
      </c>
    </row>
  </sheetData>
  <sheetProtection/>
  <mergeCells count="2">
    <mergeCell ref="A877:D877"/>
    <mergeCell ref="A10:E10"/>
  </mergeCells>
  <printOptions horizontalCentered="1"/>
  <pageMargins left="0.984251968503937" right="0.5905511811023623" top="0.5905511811023623" bottom="0.5905511811023623" header="0" footer="0"/>
  <pageSetup fitToHeight="35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80" zoomScaleNormal="80" zoomScalePageLayoutView="0" workbookViewId="0" topLeftCell="A1">
      <selection activeCell="I26" sqref="I26"/>
    </sheetView>
  </sheetViews>
  <sheetFormatPr defaultColWidth="10.140625" defaultRowHeight="15"/>
  <cols>
    <col min="1" max="1" width="3.8515625" style="300" customWidth="1"/>
    <col min="2" max="2" width="49.28125" style="306" customWidth="1"/>
    <col min="3" max="3" width="8.28125" style="309" customWidth="1"/>
    <col min="4" max="4" width="16.421875" style="346" customWidth="1"/>
    <col min="5" max="6" width="16.28125" style="346" customWidth="1"/>
    <col min="7" max="7" width="47.28125" style="306" customWidth="1"/>
    <col min="8" max="16384" width="10.140625" style="309" customWidth="1"/>
  </cols>
  <sheetData>
    <row r="1" spans="1:7" s="305" customFormat="1" ht="15">
      <c r="A1" s="301"/>
      <c r="B1" s="302"/>
      <c r="C1" s="283"/>
      <c r="D1" s="303"/>
      <c r="E1" s="303"/>
      <c r="F1" s="303"/>
      <c r="G1" s="60" t="s">
        <v>967</v>
      </c>
    </row>
    <row r="2" spans="1:7" s="305" customFormat="1" ht="15">
      <c r="A2" s="301"/>
      <c r="B2" s="302"/>
      <c r="C2" s="283"/>
      <c r="D2" s="303"/>
      <c r="E2" s="303"/>
      <c r="F2" s="303"/>
      <c r="G2" s="61" t="s">
        <v>966</v>
      </c>
    </row>
    <row r="3" spans="1:7" s="305" customFormat="1" ht="15">
      <c r="A3" s="301"/>
      <c r="B3" s="302"/>
      <c r="C3" s="283"/>
      <c r="D3" s="303"/>
      <c r="E3" s="303"/>
      <c r="F3" s="303"/>
      <c r="G3" s="61" t="s">
        <v>1135</v>
      </c>
    </row>
    <row r="4" spans="1:7" s="305" customFormat="1" ht="15">
      <c r="A4" s="301"/>
      <c r="B4" s="302"/>
      <c r="C4" s="283"/>
      <c r="D4" s="303"/>
      <c r="E4" s="303"/>
      <c r="F4" s="303"/>
      <c r="G4" s="61" t="s">
        <v>1251</v>
      </c>
    </row>
    <row r="5" spans="1:7" s="305" customFormat="1" ht="15">
      <c r="A5" s="301"/>
      <c r="B5" s="302"/>
      <c r="C5" s="283"/>
      <c r="D5" s="303"/>
      <c r="E5" s="303"/>
      <c r="F5" s="303"/>
      <c r="G5" s="61" t="s">
        <v>1252</v>
      </c>
    </row>
    <row r="6" spans="1:7" s="305" customFormat="1" ht="15">
      <c r="A6" s="301"/>
      <c r="B6" s="302"/>
      <c r="C6" s="283"/>
      <c r="D6" s="303"/>
      <c r="E6" s="303"/>
      <c r="F6" s="303"/>
      <c r="G6" s="304" t="s">
        <v>911</v>
      </c>
    </row>
    <row r="7" spans="1:7" s="305" customFormat="1" ht="15">
      <c r="A7" s="301"/>
      <c r="B7" s="302"/>
      <c r="C7" s="283"/>
      <c r="D7" s="303"/>
      <c r="E7" s="303"/>
      <c r="F7" s="303"/>
      <c r="G7" s="304"/>
    </row>
    <row r="8" spans="1:7" s="305" customFormat="1" ht="15">
      <c r="A8" s="301"/>
      <c r="B8" s="302"/>
      <c r="C8" s="283"/>
      <c r="D8" s="303"/>
      <c r="E8" s="303"/>
      <c r="F8" s="303"/>
      <c r="G8" s="304"/>
    </row>
    <row r="9" spans="3:7" ht="12.75">
      <c r="C9" s="307"/>
      <c r="D9" s="308"/>
      <c r="E9" s="308"/>
      <c r="F9" s="308"/>
      <c r="G9" s="307"/>
    </row>
    <row r="10" spans="1:7" ht="38.25" customHeight="1">
      <c r="A10" s="464" t="s">
        <v>912</v>
      </c>
      <c r="B10" s="464"/>
      <c r="C10" s="464"/>
      <c r="D10" s="464"/>
      <c r="E10" s="464"/>
      <c r="F10" s="464"/>
      <c r="G10" s="464"/>
    </row>
    <row r="11" spans="1:7" ht="12.75">
      <c r="A11" s="310"/>
      <c r="B11" s="311"/>
      <c r="C11" s="311"/>
      <c r="D11" s="466"/>
      <c r="E11" s="466"/>
      <c r="F11" s="466"/>
      <c r="G11" s="312" t="s">
        <v>1140</v>
      </c>
    </row>
    <row r="12" spans="1:7" s="314" customFormat="1" ht="15" customHeight="1">
      <c r="A12" s="465" t="s">
        <v>1190</v>
      </c>
      <c r="B12" s="465" t="s">
        <v>189</v>
      </c>
      <c r="C12" s="465" t="s">
        <v>190</v>
      </c>
      <c r="D12" s="467" t="s">
        <v>191</v>
      </c>
      <c r="E12" s="468" t="s">
        <v>192</v>
      </c>
      <c r="F12" s="468"/>
      <c r="G12" s="465" t="s">
        <v>193</v>
      </c>
    </row>
    <row r="13" spans="1:7" s="314" customFormat="1" ht="31.5">
      <c r="A13" s="465"/>
      <c r="B13" s="465"/>
      <c r="C13" s="465"/>
      <c r="D13" s="467"/>
      <c r="E13" s="313" t="s">
        <v>194</v>
      </c>
      <c r="F13" s="313" t="s">
        <v>195</v>
      </c>
      <c r="G13" s="465"/>
    </row>
    <row r="14" spans="1:7" s="315" customFormat="1" ht="18.75">
      <c r="A14" s="469"/>
      <c r="B14" s="469"/>
      <c r="C14" s="469"/>
      <c r="D14" s="469"/>
      <c r="E14" s="469"/>
      <c r="F14" s="469"/>
      <c r="G14" s="469"/>
    </row>
    <row r="15" spans="1:7" s="316" customFormat="1" ht="18.75">
      <c r="A15" s="470" t="s">
        <v>196</v>
      </c>
      <c r="B15" s="471"/>
      <c r="C15" s="471"/>
      <c r="D15" s="471"/>
      <c r="E15" s="471"/>
      <c r="F15" s="471"/>
      <c r="G15" s="472"/>
    </row>
    <row r="16" spans="1:7" s="316" customFormat="1" ht="19.5">
      <c r="A16" s="473" t="s">
        <v>197</v>
      </c>
      <c r="B16" s="474"/>
      <c r="C16" s="474"/>
      <c r="D16" s="474"/>
      <c r="E16" s="474"/>
      <c r="F16" s="474"/>
      <c r="G16" s="475"/>
    </row>
    <row r="17" spans="1:7" ht="31.5">
      <c r="A17" s="317">
        <v>1</v>
      </c>
      <c r="B17" s="318" t="s">
        <v>198</v>
      </c>
      <c r="C17" s="319">
        <v>2014</v>
      </c>
      <c r="D17" s="320">
        <f>E17+F17</f>
        <v>400</v>
      </c>
      <c r="E17" s="320">
        <v>400</v>
      </c>
      <c r="F17" s="320">
        <v>0</v>
      </c>
      <c r="G17" s="317" t="s">
        <v>199</v>
      </c>
    </row>
    <row r="18" spans="1:7" ht="15.75">
      <c r="A18" s="317">
        <v>2</v>
      </c>
      <c r="B18" s="318" t="s">
        <v>200</v>
      </c>
      <c r="C18" s="319">
        <v>2014</v>
      </c>
      <c r="D18" s="320">
        <f aca="true" t="shared" si="0" ref="D18:D23">E18+F18</f>
        <v>300</v>
      </c>
      <c r="E18" s="320">
        <v>300</v>
      </c>
      <c r="F18" s="320">
        <v>0</v>
      </c>
      <c r="G18" s="317" t="s">
        <v>201</v>
      </c>
    </row>
    <row r="19" spans="1:7" ht="31.5">
      <c r="A19" s="317">
        <v>3</v>
      </c>
      <c r="B19" s="318" t="s">
        <v>202</v>
      </c>
      <c r="C19" s="319">
        <v>2014</v>
      </c>
      <c r="D19" s="320">
        <f t="shared" si="0"/>
        <v>400</v>
      </c>
      <c r="E19" s="320">
        <v>400</v>
      </c>
      <c r="F19" s="320">
        <v>0</v>
      </c>
      <c r="G19" s="317" t="s">
        <v>203</v>
      </c>
    </row>
    <row r="20" spans="1:7" ht="31.5">
      <c r="A20" s="317">
        <v>4</v>
      </c>
      <c r="B20" s="318" t="s">
        <v>204</v>
      </c>
      <c r="C20" s="319">
        <v>2014</v>
      </c>
      <c r="D20" s="320">
        <f t="shared" si="0"/>
        <v>400</v>
      </c>
      <c r="E20" s="320">
        <v>400</v>
      </c>
      <c r="F20" s="320">
        <v>0</v>
      </c>
      <c r="G20" s="317" t="s">
        <v>205</v>
      </c>
    </row>
    <row r="21" spans="1:7" ht="31.5">
      <c r="A21" s="317">
        <v>5</v>
      </c>
      <c r="B21" s="318" t="s">
        <v>206</v>
      </c>
      <c r="C21" s="319">
        <v>2014</v>
      </c>
      <c r="D21" s="320">
        <f t="shared" si="0"/>
        <v>400</v>
      </c>
      <c r="E21" s="320">
        <v>400</v>
      </c>
      <c r="F21" s="320">
        <v>0</v>
      </c>
      <c r="G21" s="317" t="s">
        <v>205</v>
      </c>
    </row>
    <row r="22" spans="1:7" ht="15.75">
      <c r="A22" s="317">
        <v>6</v>
      </c>
      <c r="B22" s="318" t="s">
        <v>294</v>
      </c>
      <c r="C22" s="319">
        <v>2014</v>
      </c>
      <c r="D22" s="320">
        <f t="shared" si="0"/>
        <v>100</v>
      </c>
      <c r="E22" s="320">
        <v>100</v>
      </c>
      <c r="F22" s="320">
        <v>0</v>
      </c>
      <c r="G22" s="317" t="s">
        <v>207</v>
      </c>
    </row>
    <row r="23" spans="1:7" ht="63">
      <c r="A23" s="317">
        <v>7</v>
      </c>
      <c r="B23" s="318" t="s">
        <v>208</v>
      </c>
      <c r="C23" s="319" t="s">
        <v>209</v>
      </c>
      <c r="D23" s="320">
        <f t="shared" si="0"/>
        <v>33048</v>
      </c>
      <c r="E23" s="320">
        <v>33048</v>
      </c>
      <c r="F23" s="320">
        <v>0</v>
      </c>
      <c r="G23" s="317" t="s">
        <v>210</v>
      </c>
    </row>
    <row r="24" spans="1:7" ht="15.75">
      <c r="A24" s="317"/>
      <c r="B24" s="321" t="s">
        <v>211</v>
      </c>
      <c r="C24" s="319"/>
      <c r="D24" s="322">
        <f>SUM(D17:D23)</f>
        <v>35048</v>
      </c>
      <c r="E24" s="322">
        <f>SUM(E17:E23)</f>
        <v>35048</v>
      </c>
      <c r="F24" s="322">
        <v>0</v>
      </c>
      <c r="G24" s="323"/>
    </row>
    <row r="25" spans="1:7" s="316" customFormat="1" ht="19.5">
      <c r="A25" s="455" t="s">
        <v>212</v>
      </c>
      <c r="B25" s="456"/>
      <c r="C25" s="456"/>
      <c r="D25" s="456"/>
      <c r="E25" s="456"/>
      <c r="F25" s="456"/>
      <c r="G25" s="457"/>
    </row>
    <row r="26" spans="1:7" ht="47.25">
      <c r="A26" s="317">
        <v>8</v>
      </c>
      <c r="B26" s="324" t="s">
        <v>213</v>
      </c>
      <c r="C26" s="319">
        <v>2014</v>
      </c>
      <c r="D26" s="320">
        <f>E26+F26</f>
        <v>2380</v>
      </c>
      <c r="E26" s="320">
        <f>2000+380</f>
        <v>2380</v>
      </c>
      <c r="F26" s="320">
        <v>0</v>
      </c>
      <c r="G26" s="323" t="s">
        <v>297</v>
      </c>
    </row>
    <row r="27" spans="1:7" ht="31.5">
      <c r="A27" s="317">
        <v>9</v>
      </c>
      <c r="B27" s="324" t="s">
        <v>214</v>
      </c>
      <c r="C27" s="319">
        <v>2014</v>
      </c>
      <c r="D27" s="320">
        <f>E27+F27</f>
        <v>0</v>
      </c>
      <c r="E27" s="320"/>
      <c r="F27" s="320">
        <v>0</v>
      </c>
      <c r="G27" s="323" t="s">
        <v>318</v>
      </c>
    </row>
    <row r="28" spans="1:7" ht="31.5">
      <c r="A28" s="317">
        <v>10</v>
      </c>
      <c r="B28" s="324" t="s">
        <v>215</v>
      </c>
      <c r="C28" s="319">
        <v>2014</v>
      </c>
      <c r="D28" s="320">
        <f>E28+F28</f>
        <v>300</v>
      </c>
      <c r="E28" s="320">
        <v>300</v>
      </c>
      <c r="F28" s="320">
        <v>0</v>
      </c>
      <c r="G28" s="323" t="s">
        <v>216</v>
      </c>
    </row>
    <row r="29" spans="1:7" ht="31.5">
      <c r="A29" s="317">
        <v>11</v>
      </c>
      <c r="B29" s="318" t="s">
        <v>217</v>
      </c>
      <c r="C29" s="319" t="s">
        <v>209</v>
      </c>
      <c r="D29" s="320">
        <f>E29+F29</f>
        <v>68454.9</v>
      </c>
      <c r="E29" s="320">
        <v>31797</v>
      </c>
      <c r="F29" s="320">
        <v>36657.9</v>
      </c>
      <c r="G29" s="323" t="s">
        <v>218</v>
      </c>
    </row>
    <row r="30" spans="1:7" ht="15.75">
      <c r="A30" s="317"/>
      <c r="B30" s="325" t="s">
        <v>211</v>
      </c>
      <c r="C30" s="326"/>
      <c r="D30" s="327">
        <f>SUM(D26:D29)</f>
        <v>71134.9</v>
      </c>
      <c r="E30" s="327">
        <f>SUM(E26:E29)</f>
        <v>34477</v>
      </c>
      <c r="F30" s="327">
        <v>0</v>
      </c>
      <c r="G30" s="328"/>
    </row>
    <row r="31" spans="1:7" ht="19.5">
      <c r="A31" s="455" t="s">
        <v>219</v>
      </c>
      <c r="B31" s="456"/>
      <c r="C31" s="456"/>
      <c r="D31" s="456"/>
      <c r="E31" s="456"/>
      <c r="F31" s="456"/>
      <c r="G31" s="457"/>
    </row>
    <row r="32" spans="1:7" ht="47.25">
      <c r="A32" s="317">
        <v>12</v>
      </c>
      <c r="B32" s="324" t="s">
        <v>220</v>
      </c>
      <c r="C32" s="319">
        <v>2014</v>
      </c>
      <c r="D32" s="320">
        <f>E32+F32</f>
        <v>500</v>
      </c>
      <c r="E32" s="329">
        <v>500</v>
      </c>
      <c r="F32" s="329">
        <v>0</v>
      </c>
      <c r="G32" s="323" t="s">
        <v>298</v>
      </c>
    </row>
    <row r="33" spans="1:7" ht="31.5">
      <c r="A33" s="317">
        <v>13</v>
      </c>
      <c r="B33" s="324" t="s">
        <v>221</v>
      </c>
      <c r="C33" s="319">
        <v>2014</v>
      </c>
      <c r="D33" s="320">
        <f>E33+F33</f>
        <v>300</v>
      </c>
      <c r="E33" s="329">
        <v>300</v>
      </c>
      <c r="F33" s="329">
        <v>0</v>
      </c>
      <c r="G33" s="323" t="s">
        <v>222</v>
      </c>
    </row>
    <row r="34" spans="1:7" ht="15.75">
      <c r="A34" s="317">
        <v>14</v>
      </c>
      <c r="B34" s="324" t="s">
        <v>223</v>
      </c>
      <c r="C34" s="319">
        <v>2014</v>
      </c>
      <c r="D34" s="320">
        <f>E34+F34</f>
        <v>200</v>
      </c>
      <c r="E34" s="329">
        <v>200</v>
      </c>
      <c r="F34" s="329">
        <v>0</v>
      </c>
      <c r="G34" s="323" t="s">
        <v>224</v>
      </c>
    </row>
    <row r="35" spans="1:7" ht="15.75">
      <c r="A35" s="317"/>
      <c r="B35" s="321" t="s">
        <v>211</v>
      </c>
      <c r="C35" s="319"/>
      <c r="D35" s="322">
        <f>SUM(D32:D34)</f>
        <v>1000</v>
      </c>
      <c r="E35" s="322">
        <f>SUM(E32:E34)</f>
        <v>1000</v>
      </c>
      <c r="F35" s="322">
        <f>SUM(F32:F34)</f>
        <v>0</v>
      </c>
      <c r="G35" s="323"/>
    </row>
    <row r="36" spans="1:7" ht="15.75">
      <c r="A36" s="330"/>
      <c r="B36" s="331" t="s">
        <v>225</v>
      </c>
      <c r="C36" s="332"/>
      <c r="D36" s="367">
        <f>D35+D24+D30</f>
        <v>107182.9</v>
      </c>
      <c r="E36" s="367">
        <f>E35+E24+E30</f>
        <v>70525</v>
      </c>
      <c r="F36" s="367">
        <f>F35+F24+F30</f>
        <v>0</v>
      </c>
      <c r="G36" s="333"/>
    </row>
    <row r="37" spans="1:7" ht="18.75">
      <c r="A37" s="461" t="s">
        <v>1014</v>
      </c>
      <c r="B37" s="462"/>
      <c r="C37" s="462"/>
      <c r="D37" s="462"/>
      <c r="E37" s="462"/>
      <c r="F37" s="462"/>
      <c r="G37" s="463"/>
    </row>
    <row r="38" spans="1:7" s="316" customFormat="1" ht="58.5" customHeight="1">
      <c r="A38" s="455" t="s">
        <v>472</v>
      </c>
      <c r="B38" s="456"/>
      <c r="C38" s="456"/>
      <c r="D38" s="456"/>
      <c r="E38" s="456"/>
      <c r="F38" s="456"/>
      <c r="G38" s="457"/>
    </row>
    <row r="39" spans="1:7" ht="31.5">
      <c r="A39" s="317">
        <v>15</v>
      </c>
      <c r="B39" s="324" t="s">
        <v>214</v>
      </c>
      <c r="C39" s="319">
        <v>2014</v>
      </c>
      <c r="D39" s="320">
        <f>E39+F39</f>
        <v>120</v>
      </c>
      <c r="E39" s="329">
        <v>120</v>
      </c>
      <c r="F39" s="329"/>
      <c r="G39" s="323" t="s">
        <v>318</v>
      </c>
    </row>
    <row r="40" spans="1:7" ht="15.75">
      <c r="A40" s="317"/>
      <c r="B40" s="321" t="s">
        <v>211</v>
      </c>
      <c r="C40" s="319"/>
      <c r="D40" s="322">
        <f aca="true" t="shared" si="1" ref="D40:F41">D39</f>
        <v>120</v>
      </c>
      <c r="E40" s="322">
        <f t="shared" si="1"/>
        <v>120</v>
      </c>
      <c r="F40" s="322">
        <f t="shared" si="1"/>
        <v>0</v>
      </c>
      <c r="G40" s="323"/>
    </row>
    <row r="41" spans="1:7" ht="15.75">
      <c r="A41" s="330"/>
      <c r="B41" s="331" t="s">
        <v>225</v>
      </c>
      <c r="C41" s="332"/>
      <c r="D41" s="367">
        <f t="shared" si="1"/>
        <v>120</v>
      </c>
      <c r="E41" s="367">
        <f t="shared" si="1"/>
        <v>120</v>
      </c>
      <c r="F41" s="367">
        <f t="shared" si="1"/>
        <v>0</v>
      </c>
      <c r="G41" s="333"/>
    </row>
    <row r="42" spans="1:7" ht="18.75">
      <c r="A42" s="461" t="s">
        <v>226</v>
      </c>
      <c r="B42" s="462"/>
      <c r="C42" s="462"/>
      <c r="D42" s="462"/>
      <c r="E42" s="462"/>
      <c r="F42" s="462"/>
      <c r="G42" s="463"/>
    </row>
    <row r="43" spans="1:7" s="316" customFormat="1" ht="42" customHeight="1">
      <c r="A43" s="455" t="s">
        <v>227</v>
      </c>
      <c r="B43" s="456"/>
      <c r="C43" s="456"/>
      <c r="D43" s="456"/>
      <c r="E43" s="456"/>
      <c r="F43" s="456"/>
      <c r="G43" s="457"/>
    </row>
    <row r="44" spans="1:7" ht="31.5">
      <c r="A44" s="317">
        <v>16</v>
      </c>
      <c r="B44" s="324" t="s">
        <v>228</v>
      </c>
      <c r="C44" s="319">
        <v>2014</v>
      </c>
      <c r="D44" s="320">
        <f>E44+F44</f>
        <v>300</v>
      </c>
      <c r="E44" s="329">
        <v>300</v>
      </c>
      <c r="F44" s="329">
        <v>0</v>
      </c>
      <c r="G44" s="323" t="s">
        <v>229</v>
      </c>
    </row>
    <row r="45" spans="1:7" ht="47.25">
      <c r="A45" s="317">
        <v>17</v>
      </c>
      <c r="B45" s="324" t="s">
        <v>230</v>
      </c>
      <c r="C45" s="319">
        <v>2014</v>
      </c>
      <c r="D45" s="320">
        <f>E45+F45</f>
        <v>800</v>
      </c>
      <c r="E45" s="329">
        <v>800</v>
      </c>
      <c r="F45" s="329">
        <v>0</v>
      </c>
      <c r="G45" s="323" t="s">
        <v>231</v>
      </c>
    </row>
    <row r="46" spans="1:7" ht="31.5">
      <c r="A46" s="317">
        <v>18</v>
      </c>
      <c r="B46" s="324" t="s">
        <v>232</v>
      </c>
      <c r="C46" s="319">
        <v>2014</v>
      </c>
      <c r="D46" s="320">
        <f>E46+F46</f>
        <v>1000</v>
      </c>
      <c r="E46" s="329">
        <v>1000</v>
      </c>
      <c r="F46" s="329">
        <v>0</v>
      </c>
      <c r="G46" s="323" t="s">
        <v>233</v>
      </c>
    </row>
    <row r="47" spans="1:7" ht="15.75">
      <c r="A47" s="317"/>
      <c r="B47" s="325" t="s">
        <v>234</v>
      </c>
      <c r="C47" s="319"/>
      <c r="D47" s="334">
        <f>SUM(D44:D46)</f>
        <v>2100</v>
      </c>
      <c r="E47" s="334">
        <f>SUM(E44:E46)</f>
        <v>2100</v>
      </c>
      <c r="F47" s="334">
        <f>SUM(F44:F46)</f>
        <v>0</v>
      </c>
      <c r="G47" s="323"/>
    </row>
    <row r="48" spans="1:7" ht="15.75">
      <c r="A48" s="317"/>
      <c r="B48" s="325" t="s">
        <v>225</v>
      </c>
      <c r="C48" s="319"/>
      <c r="D48" s="335">
        <f>D47</f>
        <v>2100</v>
      </c>
      <c r="E48" s="335">
        <f>E47</f>
        <v>2100</v>
      </c>
      <c r="F48" s="335">
        <f>F47+F30+F24+F35</f>
        <v>0</v>
      </c>
      <c r="G48" s="323"/>
    </row>
    <row r="49" spans="1:7" ht="33.75" customHeight="1">
      <c r="A49" s="452" t="s">
        <v>235</v>
      </c>
      <c r="B49" s="453"/>
      <c r="C49" s="453"/>
      <c r="D49" s="453"/>
      <c r="E49" s="453"/>
      <c r="F49" s="453"/>
      <c r="G49" s="454"/>
    </row>
    <row r="50" spans="1:7" ht="19.5">
      <c r="A50" s="458" t="s">
        <v>236</v>
      </c>
      <c r="B50" s="459"/>
      <c r="C50" s="459"/>
      <c r="D50" s="459"/>
      <c r="E50" s="459"/>
      <c r="F50" s="459"/>
      <c r="G50" s="460"/>
    </row>
    <row r="51" spans="1:7" ht="47.25">
      <c r="A51" s="336">
        <v>19</v>
      </c>
      <c r="B51" s="337" t="s">
        <v>237</v>
      </c>
      <c r="C51" s="336">
        <v>2014</v>
      </c>
      <c r="D51" s="413">
        <f>E51+F51</f>
        <v>500</v>
      </c>
      <c r="E51" s="413">
        <v>500</v>
      </c>
      <c r="F51" s="413">
        <v>0</v>
      </c>
      <c r="G51" s="337" t="s">
        <v>913</v>
      </c>
    </row>
    <row r="52" spans="1:7" ht="126">
      <c r="A52" s="317">
        <v>20</v>
      </c>
      <c r="B52" s="324" t="s">
        <v>238</v>
      </c>
      <c r="C52" s="319">
        <v>2014</v>
      </c>
      <c r="D52" s="413">
        <f>E52+F52</f>
        <v>500</v>
      </c>
      <c r="E52" s="329">
        <v>500</v>
      </c>
      <c r="F52" s="329">
        <v>0</v>
      </c>
      <c r="G52" s="323" t="s">
        <v>299</v>
      </c>
    </row>
    <row r="53" spans="1:7" ht="31.5">
      <c r="A53" s="317">
        <v>21</v>
      </c>
      <c r="B53" s="324" t="s">
        <v>239</v>
      </c>
      <c r="C53" s="319">
        <v>2014</v>
      </c>
      <c r="D53" s="413">
        <f>E53+F53</f>
        <v>1500</v>
      </c>
      <c r="E53" s="329">
        <v>1500</v>
      </c>
      <c r="F53" s="329">
        <v>0</v>
      </c>
      <c r="G53" s="323" t="s">
        <v>229</v>
      </c>
    </row>
    <row r="54" spans="1:7" ht="15.75">
      <c r="A54" s="317"/>
      <c r="B54" s="325" t="s">
        <v>234</v>
      </c>
      <c r="C54" s="319"/>
      <c r="D54" s="334">
        <f>SUM(D51:D53)</f>
        <v>2500</v>
      </c>
      <c r="E54" s="334">
        <f>SUM(E51:E53)</f>
        <v>2500</v>
      </c>
      <c r="F54" s="334">
        <v>0</v>
      </c>
      <c r="G54" s="323"/>
    </row>
    <row r="55" spans="1:7" ht="15.75">
      <c r="A55" s="317"/>
      <c r="B55" s="325" t="s">
        <v>225</v>
      </c>
      <c r="C55" s="319"/>
      <c r="D55" s="338">
        <f>D54</f>
        <v>2500</v>
      </c>
      <c r="E55" s="338">
        <f>E54</f>
        <v>2500</v>
      </c>
      <c r="F55" s="338">
        <f>F48</f>
        <v>0</v>
      </c>
      <c r="G55" s="323"/>
    </row>
    <row r="56" spans="1:7" ht="33.75" customHeight="1">
      <c r="A56" s="452" t="s">
        <v>300</v>
      </c>
      <c r="B56" s="453"/>
      <c r="C56" s="453"/>
      <c r="D56" s="453"/>
      <c r="E56" s="453"/>
      <c r="F56" s="453"/>
      <c r="G56" s="454"/>
    </row>
    <row r="57" spans="1:7" ht="47.25">
      <c r="A57" s="317">
        <v>22</v>
      </c>
      <c r="B57" s="318" t="s">
        <v>295</v>
      </c>
      <c r="C57" s="319" t="s">
        <v>209</v>
      </c>
      <c r="D57" s="320">
        <f aca="true" t="shared" si="2" ref="D57:D62">E57+F57</f>
        <v>134.6</v>
      </c>
      <c r="E57" s="320">
        <v>134.6</v>
      </c>
      <c r="F57" s="320">
        <v>0</v>
      </c>
      <c r="G57" s="317" t="s">
        <v>296</v>
      </c>
    </row>
    <row r="58" spans="1:7" ht="31.5">
      <c r="A58" s="317">
        <v>23</v>
      </c>
      <c r="B58" s="324" t="s">
        <v>220</v>
      </c>
      <c r="C58" s="319">
        <v>2014</v>
      </c>
      <c r="D58" s="320">
        <f t="shared" si="2"/>
        <v>62.9</v>
      </c>
      <c r="E58" s="329">
        <v>62.9</v>
      </c>
      <c r="F58" s="329">
        <v>0</v>
      </c>
      <c r="G58" s="323" t="s">
        <v>312</v>
      </c>
    </row>
    <row r="59" spans="1:7" ht="47.25">
      <c r="A59" s="317">
        <v>24</v>
      </c>
      <c r="B59" s="324" t="s">
        <v>238</v>
      </c>
      <c r="C59" s="319">
        <v>2014</v>
      </c>
      <c r="D59" s="413">
        <f t="shared" si="2"/>
        <v>400</v>
      </c>
      <c r="E59" s="329">
        <v>400</v>
      </c>
      <c r="F59" s="329">
        <v>0</v>
      </c>
      <c r="G59" s="323" t="s">
        <v>317</v>
      </c>
    </row>
    <row r="60" spans="1:7" ht="31.5">
      <c r="A60" s="317">
        <v>25</v>
      </c>
      <c r="B60" s="324" t="s">
        <v>301</v>
      </c>
      <c r="C60" s="319" t="s">
        <v>209</v>
      </c>
      <c r="D60" s="368">
        <f t="shared" si="2"/>
        <v>950</v>
      </c>
      <c r="E60" s="368">
        <v>950</v>
      </c>
      <c r="F60" s="368">
        <v>0</v>
      </c>
      <c r="G60" s="323" t="s">
        <v>302</v>
      </c>
    </row>
    <row r="61" spans="1:7" ht="47.25">
      <c r="A61" s="317">
        <v>26</v>
      </c>
      <c r="B61" s="324" t="s">
        <v>303</v>
      </c>
      <c r="C61" s="319" t="s">
        <v>209</v>
      </c>
      <c r="D61" s="368">
        <f t="shared" si="2"/>
        <v>1338.2</v>
      </c>
      <c r="E61" s="368">
        <v>1338.2</v>
      </c>
      <c r="F61" s="368">
        <v>0</v>
      </c>
      <c r="G61" s="323" t="s">
        <v>304</v>
      </c>
    </row>
    <row r="62" spans="1:7" ht="31.5">
      <c r="A62" s="317">
        <v>27</v>
      </c>
      <c r="B62" s="318" t="s">
        <v>30</v>
      </c>
      <c r="C62" s="319" t="s">
        <v>209</v>
      </c>
      <c r="D62" s="368">
        <f t="shared" si="2"/>
        <v>16081.5</v>
      </c>
      <c r="E62" s="368"/>
      <c r="F62" s="368">
        <f>12238.6+3842.9</f>
        <v>16081.5</v>
      </c>
      <c r="G62" s="323" t="s">
        <v>138</v>
      </c>
    </row>
    <row r="63" spans="1:7" ht="15.75">
      <c r="A63" s="317"/>
      <c r="B63" s="325" t="s">
        <v>305</v>
      </c>
      <c r="C63" s="319"/>
      <c r="D63" s="338">
        <f>SUM(D57:D62)</f>
        <v>18967.2</v>
      </c>
      <c r="E63" s="338">
        <f>SUM(E57:E62)</f>
        <v>2885.7</v>
      </c>
      <c r="F63" s="338">
        <f>SUM(F57:F62)</f>
        <v>16081.5</v>
      </c>
      <c r="G63" s="323"/>
    </row>
    <row r="64" spans="1:7" ht="15.75">
      <c r="A64" s="339"/>
      <c r="B64" s="340" t="s">
        <v>240</v>
      </c>
      <c r="C64" s="341"/>
      <c r="D64" s="342">
        <f>D55+D48+D36+D63+D41</f>
        <v>130870.09999999999</v>
      </c>
      <c r="E64" s="342">
        <f>E55+E48+E36+E63</f>
        <v>78010.7</v>
      </c>
      <c r="F64" s="342">
        <f>F55+F48+F36+F63</f>
        <v>16081.5</v>
      </c>
      <c r="G64" s="369"/>
    </row>
    <row r="67" spans="2:5" ht="15">
      <c r="B67" s="343"/>
      <c r="C67" s="343"/>
      <c r="D67" s="344"/>
      <c r="E67" s="345"/>
    </row>
    <row r="68" spans="2:5" ht="15">
      <c r="B68" s="343"/>
      <c r="C68" s="343"/>
      <c r="D68" s="344"/>
      <c r="E68" s="347"/>
    </row>
    <row r="69" spans="2:5" ht="15">
      <c r="B69" s="343"/>
      <c r="C69" s="343"/>
      <c r="D69" s="344"/>
      <c r="E69" s="348"/>
    </row>
    <row r="70" spans="2:5" ht="15">
      <c r="B70" s="343"/>
      <c r="C70" s="343"/>
      <c r="D70" s="344"/>
      <c r="E70" s="347"/>
    </row>
    <row r="71" spans="2:5" ht="15">
      <c r="B71" s="343"/>
      <c r="C71" s="343"/>
      <c r="D71" s="344"/>
      <c r="E71" s="347"/>
    </row>
    <row r="72" spans="2:6" ht="15">
      <c r="B72" s="343"/>
      <c r="C72" s="343"/>
      <c r="D72" s="344"/>
      <c r="E72" s="345"/>
      <c r="F72" s="344"/>
    </row>
    <row r="73" spans="2:6" ht="15">
      <c r="B73" s="343"/>
      <c r="C73" s="343"/>
      <c r="D73" s="344"/>
      <c r="E73" s="345"/>
      <c r="F73" s="344"/>
    </row>
    <row r="74" spans="2:6" ht="15">
      <c r="B74" s="343"/>
      <c r="C74" s="343"/>
      <c r="D74" s="344"/>
      <c r="E74" s="345"/>
      <c r="F74" s="344"/>
    </row>
    <row r="75" spans="2:6" ht="15">
      <c r="B75" s="343"/>
      <c r="C75" s="343"/>
      <c r="D75" s="344"/>
      <c r="E75" s="345"/>
      <c r="F75" s="344"/>
    </row>
  </sheetData>
  <sheetProtection/>
  <mergeCells count="20">
    <mergeCell ref="A25:G25"/>
    <mergeCell ref="A31:G31"/>
    <mergeCell ref="A37:G37"/>
    <mergeCell ref="A14:G14"/>
    <mergeCell ref="A15:G15"/>
    <mergeCell ref="A16:G16"/>
    <mergeCell ref="A10:G10"/>
    <mergeCell ref="A12:A13"/>
    <mergeCell ref="B12:B13"/>
    <mergeCell ref="C12:C13"/>
    <mergeCell ref="G12:G13"/>
    <mergeCell ref="D11:F11"/>
    <mergeCell ref="D12:D13"/>
    <mergeCell ref="E12:F12"/>
    <mergeCell ref="A56:G56"/>
    <mergeCell ref="A43:G43"/>
    <mergeCell ref="A38:G38"/>
    <mergeCell ref="A50:G50"/>
    <mergeCell ref="A42:G42"/>
    <mergeCell ref="A49:G49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5"/>
  <sheetViews>
    <sheetView showGridLines="0" zoomScalePageLayoutView="0" workbookViewId="0" topLeftCell="A1">
      <selection activeCell="D18" sqref="D18"/>
    </sheetView>
  </sheetViews>
  <sheetFormatPr defaultColWidth="10.140625" defaultRowHeight="15"/>
  <cols>
    <col min="1" max="1" width="83.57421875" style="151" customWidth="1"/>
    <col min="2" max="2" width="22.8515625" style="145" customWidth="1"/>
    <col min="3" max="16384" width="10.140625" style="142" customWidth="1"/>
  </cols>
  <sheetData>
    <row r="1" spans="1:2" ht="15.75">
      <c r="A1" s="141"/>
      <c r="B1" s="60" t="s">
        <v>967</v>
      </c>
    </row>
    <row r="2" spans="1:2" ht="15.75">
      <c r="A2" s="143"/>
      <c r="B2" s="61" t="s">
        <v>966</v>
      </c>
    </row>
    <row r="3" spans="1:2" ht="15.75">
      <c r="A3" s="143"/>
      <c r="B3" s="61" t="s">
        <v>1135</v>
      </c>
    </row>
    <row r="4" spans="1:2" ht="15.75">
      <c r="A4" s="143"/>
      <c r="B4" s="61" t="s">
        <v>1251</v>
      </c>
    </row>
    <row r="5" spans="1:2" ht="15.75">
      <c r="A5" s="143"/>
      <c r="B5" s="61" t="s">
        <v>1252</v>
      </c>
    </row>
    <row r="6" spans="1:2" ht="15.75">
      <c r="A6" s="143"/>
      <c r="B6" s="157" t="s">
        <v>914</v>
      </c>
    </row>
    <row r="7" spans="1:2" ht="15.75">
      <c r="A7" s="143"/>
      <c r="B7" s="157"/>
    </row>
    <row r="8" spans="1:2" ht="15.75">
      <c r="A8" s="143"/>
      <c r="B8" s="157"/>
    </row>
    <row r="9" spans="1:2" ht="15" customHeight="1">
      <c r="A9" s="143"/>
      <c r="B9" s="144"/>
    </row>
    <row r="10" spans="1:2" ht="41.25" customHeight="1">
      <c r="A10" s="476" t="s">
        <v>915</v>
      </c>
      <c r="B10" s="476"/>
    </row>
    <row r="11" ht="12.75" customHeight="1">
      <c r="A11" s="141"/>
    </row>
    <row r="12" spans="1:2" ht="31.5">
      <c r="A12" s="146" t="s">
        <v>965</v>
      </c>
      <c r="B12" s="147" t="s">
        <v>961</v>
      </c>
    </row>
    <row r="13" spans="1:2" ht="15.75">
      <c r="A13" s="148">
        <v>1</v>
      </c>
      <c r="B13" s="149">
        <v>2</v>
      </c>
    </row>
    <row r="14" spans="1:2" ht="26.25">
      <c r="A14" s="102" t="s">
        <v>676</v>
      </c>
      <c r="B14" s="174">
        <v>30953</v>
      </c>
    </row>
    <row r="15" spans="1:2" ht="39">
      <c r="A15" s="102" t="s">
        <v>665</v>
      </c>
      <c r="B15" s="174">
        <v>70594.4</v>
      </c>
    </row>
    <row r="16" spans="1:2" s="162" customFormat="1" ht="15.75">
      <c r="A16" s="161" t="s">
        <v>733</v>
      </c>
      <c r="B16" s="175">
        <f>SUM(B14:B15)</f>
        <v>101547.4</v>
      </c>
    </row>
    <row r="17" spans="1:2" ht="63.75">
      <c r="A17" s="100" t="s">
        <v>735</v>
      </c>
      <c r="B17" s="174">
        <v>110666</v>
      </c>
    </row>
    <row r="18" spans="1:2" ht="90">
      <c r="A18" s="2" t="s">
        <v>1129</v>
      </c>
      <c r="B18" s="174">
        <v>200</v>
      </c>
    </row>
    <row r="19" spans="1:2" ht="90">
      <c r="A19" s="2" t="s">
        <v>1134</v>
      </c>
      <c r="B19" s="174">
        <v>200</v>
      </c>
    </row>
    <row r="20" spans="1:2" ht="90">
      <c r="A20" s="3" t="s">
        <v>993</v>
      </c>
      <c r="B20" s="174">
        <v>2050</v>
      </c>
    </row>
    <row r="21" spans="1:2" ht="90">
      <c r="A21" s="1" t="s">
        <v>732</v>
      </c>
      <c r="B21" s="174">
        <f>3970+286</f>
        <v>4256</v>
      </c>
    </row>
    <row r="22" spans="1:2" s="162" customFormat="1" ht="60">
      <c r="A22" s="2" t="s">
        <v>916</v>
      </c>
      <c r="B22" s="174">
        <v>800</v>
      </c>
    </row>
    <row r="23" spans="1:2" s="162" customFormat="1" ht="51" customHeight="1">
      <c r="A23" s="2" t="s">
        <v>310</v>
      </c>
      <c r="B23" s="174">
        <v>3500</v>
      </c>
    </row>
    <row r="24" spans="1:2" ht="15.75">
      <c r="A24" s="161" t="s">
        <v>917</v>
      </c>
      <c r="B24" s="175">
        <f>SUM(B17:B23)</f>
        <v>121672</v>
      </c>
    </row>
    <row r="25" spans="1:2" ht="15.75">
      <c r="A25" s="150" t="s">
        <v>1191</v>
      </c>
      <c r="B25" s="176">
        <f>B24+B16</f>
        <v>223219.4</v>
      </c>
    </row>
  </sheetData>
  <sheetProtection/>
  <mergeCells count="1">
    <mergeCell ref="A10:B10"/>
  </mergeCells>
  <printOptions horizontalCentered="1"/>
  <pageMargins left="0.984251968503937" right="0.5905511811023623" top="0.5905511811023623" bottom="0.5905511811023623" header="0" footer="0"/>
  <pageSetup fitToHeight="1" fitToWidth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1.00390625" style="398" bestFit="1" customWidth="1"/>
    <col min="2" max="2" width="44.00390625" style="398" customWidth="1"/>
    <col min="3" max="3" width="16.421875" style="398" customWidth="1"/>
    <col min="4" max="16384" width="8.8515625" style="398" customWidth="1"/>
  </cols>
  <sheetData>
    <row r="1" spans="2:3" s="395" customFormat="1" ht="12.75">
      <c r="B1" s="396"/>
      <c r="C1" s="60" t="s">
        <v>967</v>
      </c>
    </row>
    <row r="2" spans="2:3" s="395" customFormat="1" ht="12.75">
      <c r="B2" s="396"/>
      <c r="C2" s="61" t="s">
        <v>966</v>
      </c>
    </row>
    <row r="3" spans="2:3" s="395" customFormat="1" ht="12.75">
      <c r="B3" s="396"/>
      <c r="C3" s="61" t="s">
        <v>1135</v>
      </c>
    </row>
    <row r="4" spans="2:3" s="395" customFormat="1" ht="12.75">
      <c r="B4" s="396"/>
      <c r="C4" s="61" t="s">
        <v>1251</v>
      </c>
    </row>
    <row r="5" spans="2:3" s="395" customFormat="1" ht="12.75">
      <c r="B5" s="396"/>
      <c r="C5" s="61" t="s">
        <v>1252</v>
      </c>
    </row>
    <row r="6" spans="1:3" s="395" customFormat="1" ht="12.75">
      <c r="A6" s="397"/>
      <c r="B6" s="397"/>
      <c r="C6" s="397" t="s">
        <v>918</v>
      </c>
    </row>
    <row r="7" spans="1:3" s="395" customFormat="1" ht="13.5" customHeight="1">
      <c r="A7" s="397"/>
      <c r="B7" s="397"/>
      <c r="C7" s="397"/>
    </row>
    <row r="8" spans="1:3" s="395" customFormat="1" ht="13.5" customHeight="1">
      <c r="A8" s="397"/>
      <c r="B8" s="397"/>
      <c r="C8" s="397"/>
    </row>
    <row r="9" ht="13.5" customHeight="1"/>
    <row r="10" spans="1:3" ht="75" customHeight="1">
      <c r="A10" s="477" t="s">
        <v>31</v>
      </c>
      <c r="B10" s="477"/>
      <c r="C10" s="477"/>
    </row>
    <row r="11" ht="15" customHeight="1"/>
    <row r="12" spans="1:3" s="399" customFormat="1" ht="31.5">
      <c r="A12" s="417" t="s">
        <v>33</v>
      </c>
      <c r="B12" s="417" t="s">
        <v>34</v>
      </c>
      <c r="C12" s="418" t="s">
        <v>35</v>
      </c>
    </row>
    <row r="13" spans="1:3" ht="54" customHeight="1">
      <c r="A13" s="478" t="s">
        <v>36</v>
      </c>
      <c r="B13" s="484"/>
      <c r="C13" s="419">
        <f>SUM(C14:C19)</f>
        <v>2050</v>
      </c>
    </row>
    <row r="14" spans="1:3" ht="37.5">
      <c r="A14" s="401" t="s">
        <v>37</v>
      </c>
      <c r="B14" s="401" t="s">
        <v>38</v>
      </c>
      <c r="C14" s="420">
        <v>90</v>
      </c>
    </row>
    <row r="15" spans="1:3" ht="37.5">
      <c r="A15" s="485" t="s">
        <v>39</v>
      </c>
      <c r="B15" s="400" t="s">
        <v>40</v>
      </c>
      <c r="C15" s="420">
        <v>490</v>
      </c>
    </row>
    <row r="16" spans="1:3" ht="37.5">
      <c r="A16" s="486"/>
      <c r="B16" s="400" t="s">
        <v>41</v>
      </c>
      <c r="C16" s="420">
        <v>320</v>
      </c>
    </row>
    <row r="17" spans="1:3" ht="56.25">
      <c r="A17" s="485" t="s">
        <v>42</v>
      </c>
      <c r="B17" s="400" t="s">
        <v>43</v>
      </c>
      <c r="C17" s="420">
        <v>400</v>
      </c>
    </row>
    <row r="18" spans="1:3" ht="18.75">
      <c r="A18" s="486"/>
      <c r="B18" s="402" t="s">
        <v>44</v>
      </c>
      <c r="C18" s="420">
        <v>250</v>
      </c>
    </row>
    <row r="19" spans="1:3" ht="37.5">
      <c r="A19" s="401" t="s">
        <v>45</v>
      </c>
      <c r="B19" s="403" t="s">
        <v>46</v>
      </c>
      <c r="C19" s="420">
        <v>500</v>
      </c>
    </row>
    <row r="20" spans="1:3" ht="39" customHeight="1">
      <c r="A20" s="478" t="s">
        <v>47</v>
      </c>
      <c r="B20" s="479"/>
      <c r="C20" s="420">
        <f>SUM(C21:C31)</f>
        <v>4256</v>
      </c>
    </row>
    <row r="21" spans="1:3" ht="56.25">
      <c r="A21" s="404" t="s">
        <v>48</v>
      </c>
      <c r="B21" s="400" t="s">
        <v>49</v>
      </c>
      <c r="C21" s="420">
        <v>500</v>
      </c>
    </row>
    <row r="22" spans="1:3" ht="56.25">
      <c r="A22" s="401" t="s">
        <v>37</v>
      </c>
      <c r="B22" s="400" t="s">
        <v>50</v>
      </c>
      <c r="C22" s="420">
        <v>400</v>
      </c>
    </row>
    <row r="23" spans="1:3" ht="37.5">
      <c r="A23" s="401" t="s">
        <v>51</v>
      </c>
      <c r="B23" s="401" t="s">
        <v>52</v>
      </c>
      <c r="C23" s="420">
        <v>80</v>
      </c>
    </row>
    <row r="24" spans="1:3" ht="37.5">
      <c r="A24" s="482" t="s">
        <v>53</v>
      </c>
      <c r="B24" s="400" t="s">
        <v>54</v>
      </c>
      <c r="C24" s="420">
        <v>150</v>
      </c>
    </row>
    <row r="25" spans="1:3" ht="18.75">
      <c r="A25" s="483"/>
      <c r="B25" s="400" t="s">
        <v>921</v>
      </c>
      <c r="C25" s="420">
        <v>286</v>
      </c>
    </row>
    <row r="26" spans="1:3" ht="56.25">
      <c r="A26" s="405" t="s">
        <v>39</v>
      </c>
      <c r="B26" s="400" t="s">
        <v>55</v>
      </c>
      <c r="C26" s="420">
        <v>690</v>
      </c>
    </row>
    <row r="27" spans="1:3" ht="37.5">
      <c r="A27" s="401" t="s">
        <v>56</v>
      </c>
      <c r="B27" s="401" t="s">
        <v>57</v>
      </c>
      <c r="C27" s="420">
        <v>200</v>
      </c>
    </row>
    <row r="28" spans="1:3" ht="37.5">
      <c r="A28" s="401" t="s">
        <v>58</v>
      </c>
      <c r="B28" s="405" t="s">
        <v>59</v>
      </c>
      <c r="C28" s="420">
        <v>350</v>
      </c>
    </row>
    <row r="29" spans="1:3" ht="56.25">
      <c r="A29" s="405" t="s">
        <v>60</v>
      </c>
      <c r="B29" s="400" t="s">
        <v>922</v>
      </c>
      <c r="C29" s="420">
        <v>1000</v>
      </c>
    </row>
    <row r="30" spans="1:3" ht="56.25">
      <c r="A30" s="401" t="s">
        <v>61</v>
      </c>
      <c r="B30" s="401" t="s">
        <v>62</v>
      </c>
      <c r="C30" s="420">
        <v>400</v>
      </c>
    </row>
    <row r="31" spans="1:3" ht="56.25">
      <c r="A31" s="401" t="s">
        <v>45</v>
      </c>
      <c r="B31" s="400" t="s">
        <v>63</v>
      </c>
      <c r="C31" s="420">
        <v>200</v>
      </c>
    </row>
    <row r="32" spans="1:3" ht="18.75">
      <c r="A32" s="480" t="s">
        <v>64</v>
      </c>
      <c r="B32" s="481"/>
      <c r="C32" s="421">
        <f>C20+C13</f>
        <v>6306</v>
      </c>
    </row>
  </sheetData>
  <sheetProtection/>
  <mergeCells count="7">
    <mergeCell ref="A10:C10"/>
    <mergeCell ref="A20:B20"/>
    <mergeCell ref="A32:B32"/>
    <mergeCell ref="A24:A25"/>
    <mergeCell ref="A13:B13"/>
    <mergeCell ref="A15:A16"/>
    <mergeCell ref="A17:A1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Анастасия</cp:lastModifiedBy>
  <cp:lastPrinted>2014-04-10T07:19:19Z</cp:lastPrinted>
  <dcterms:created xsi:type="dcterms:W3CDTF">2013-10-22T11:59:53Z</dcterms:created>
  <dcterms:modified xsi:type="dcterms:W3CDTF">2014-04-10T09:59:10Z</dcterms:modified>
  <cp:category/>
  <cp:version/>
  <cp:contentType/>
  <cp:contentStatus/>
</cp:coreProperties>
</file>