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.1" sheetId="1" r:id="rId1"/>
    <sheet name="прил.2" sheetId="2" r:id="rId2"/>
  </sheets>
  <externalReferences>
    <externalReference r:id="rId5"/>
    <externalReference r:id="rId6"/>
  </externalReferences>
  <definedNames>
    <definedName name="_xlnm.Print_Area" localSheetId="0">'прил.1'!$A$1:$G$46</definedName>
  </definedNames>
  <calcPr fullCalcOnLoad="1"/>
</workbook>
</file>

<file path=xl/sharedStrings.xml><?xml version="1.0" encoding="utf-8"?>
<sst xmlns="http://schemas.openxmlformats.org/spreadsheetml/2006/main" count="122" uniqueCount="110">
  <si>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</si>
  <si>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</si>
  <si>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</si>
  <si>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</si>
  <si>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</si>
  <si>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</si>
  <si>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</si>
  <si>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</si>
  <si>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</si>
  <si>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</si>
  <si>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</si>
  <si>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</si>
  <si>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</si>
  <si>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</si>
  <si>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</si>
  <si>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</si>
  <si>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</si>
  <si>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</si>
  <si>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</si>
  <si>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</si>
  <si>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</si>
  <si>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</si>
  <si>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</si>
  <si>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</si>
  <si>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</si>
  <si>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</si>
  <si>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</si>
  <si>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</si>
  <si>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</si>
  <si>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</si>
  <si>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</si>
  <si>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</si>
  <si>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</si>
  <si>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</si>
  <si>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</si>
  <si>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</si>
  <si>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</si>
  <si>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</si>
  <si>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</si>
  <si>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</si>
  <si>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</si>
  <si>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</si>
  <si>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</si>
  <si>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</si>
  <si>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</si>
  <si>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</si>
  <si>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</si>
  <si>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</si>
  <si>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</si>
  <si>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</si>
  <si>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</si>
  <si>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</si>
  <si>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</si>
  <si>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</si>
  <si>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</si>
  <si>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</si>
  <si>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</si>
  <si>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</si>
  <si>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</si>
  <si>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</si>
  <si>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2020 год</t>
  </si>
  <si>
    <t>поступления доходов в  бюджет муниципального образования «Усть-Лужское сельское поселение» по кодам видов доходов</t>
  </si>
  <si>
    <t>2021 год</t>
  </si>
  <si>
    <t>на 2020 год и на плановый период 2021 и 2022 годов</t>
  </si>
  <si>
    <t>2022 год</t>
  </si>
  <si>
    <t>Приложение 2</t>
  </si>
  <si>
    <t>от 00.00.2016 № 000</t>
  </si>
  <si>
    <t>Безвозмездные поступления от других бюджетов бюджетной системы Российской Федерации и  от негосударственных организаций в бюджеты сельских поселений по кодам видов доходов на 2020 год и на плановый период 2021 и 2012 годов</t>
  </si>
  <si>
    <t>Код классификации</t>
  </si>
  <si>
    <t>Источники доходов</t>
  </si>
  <si>
    <t>Сумма (тысяч рублей)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</si>
  <si>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</si>
  <si>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</si>
  <si>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</si>
  <si>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</si>
  <si>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2 02 15001 10 0000 150</t>
  </si>
  <si>
    <t>Дотации бюджетам сельских поселений на выравнивание бюджетной обеспеченности</t>
  </si>
  <si>
    <t>2 02 40000 00 0000 150</t>
  </si>
  <si>
    <t xml:space="preserve">Иные межбюджетные трансферты
</t>
  </si>
  <si>
    <t xml:space="preserve">2 02 49999 10 0000 150
</t>
  </si>
  <si>
    <t xml:space="preserve">Прочие межбюджетные трансферты, передаваемые бюджетам сельских поселений
</t>
  </si>
  <si>
    <t>2 02 02000 00 0000 150</t>
  </si>
  <si>
    <t>Субсидии бюджетам муниципальных образований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</si>
  <si>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</si>
  <si>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</si>
  <si>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2 02 20299 10 0000 150  </t>
  </si>
  <si>
    <t xml:space="preserve">Субсидия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строительства </t>
  </si>
  <si>
    <t xml:space="preserve">2 02 20302 10 0000 150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</si>
  <si>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жилого фонда с учетом необходимости развития малоэтажного жилищного строительства, за счет средств бюджетов</t>
  </si>
  <si>
    <t xml:space="preserve">2 02 25497 10 0000 150 </t>
  </si>
  <si>
    <t>Субсидии бюджетам сельских поселений на реализацию мероприятий по обеспечению жильем молодых семей</t>
  </si>
  <si>
    <t>2 02 29999 10 0000 150</t>
  </si>
  <si>
    <t>Прочие субсидии бюджетам сельских поселений</t>
  </si>
  <si>
    <t>2 02 30000 00 0000 150</t>
  </si>
  <si>
    <t xml:space="preserve">Субвенции бюджетам бюджетной системы  Российской Федерации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</si>
  <si>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</si>
  <si>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</si>
  <si>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</si>
  <si>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 выполнение передаваеммых  полномочий субъектов Российской Федерации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</si>
  <si>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</si>
  <si>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</si>
  <si>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</si>
  <si>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</si>
  <si>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Доходы от компенсации затрат государства</t>
  </si>
  <si>
    <t>1 13 02000 00 0000 130</t>
  </si>
  <si>
    <t>1 05 01000 00 0000 110</t>
  </si>
  <si>
    <t>Единый сельскохозяйственный налог</t>
  </si>
  <si>
    <t>2 02 16001 10 0000 150</t>
  </si>
  <si>
    <t xml:space="preserve">от 23.10.2020 № 91 </t>
  </si>
  <si>
    <t>от 23.10.2020 № 91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</si>
</sst>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р_."/>
    <numFmt numFmtId="203" formatCode="0.0000"/>
    <numFmt numFmtId="204" formatCode="0.000"/>
  </numFmts>
  <fonts count="50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97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97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96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202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97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9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97" fontId="5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202" fontId="3" fillId="0" borderId="10" xfId="0" applyNumberFormat="1" applyFont="1" applyFill="1" applyBorder="1" applyAlignment="1">
      <alignment horizontal="center" wrapText="1"/>
    </xf>
    <xf numFmtId="202" fontId="5" fillId="0" borderId="10" xfId="0" applyNumberFormat="1" applyFont="1" applyFill="1" applyBorder="1" applyAlignment="1">
      <alignment horizontal="center" wrapText="1"/>
    </xf>
    <xf numFmtId="19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20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2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02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97" fontId="5" fillId="32" borderId="10" xfId="0" applyNumberFormat="1" applyFont="1" applyFill="1" applyBorder="1" applyAlignment="1">
      <alignment horizontal="center"/>
    </xf>
    <xf numFmtId="197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97" fontId="3" fillId="0" borderId="13" xfId="0" applyNumberFormat="1" applyFont="1" applyFill="1" applyBorder="1" applyAlignment="1">
      <alignment horizontal="center" vertical="center" wrapText="1"/>
    </xf>
    <xf numFmtId="19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2" fontId="11" fillId="0" borderId="0" xfId="0" applyNumberFormat="1" applyFont="1" applyFill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44;&#1054;&#1061;&#1054;&#1044;&#1067;\&#1044;&#1054;&#1061;&#1054;&#1044;&#106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wnloads\&#1055;&#1088;&#1080;&#1083;&#1086;&#1078;&#1077;&#1085;&#1080;&#1077;%205,6,7&#1082;&#1083;&#1072;&#1089;&#1089;&#1080;&#1092;&#1080;&#1082;&#1072;&#1094;&#1080;&#1080;%20&#1088;&#1072;&#1089;&#1093;&#1086;&#1076;&#1086;&#1074;,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2400</v>
          </cell>
          <cell r="E5">
            <v>8.722007806196984</v>
          </cell>
          <cell r="F5">
            <v>2400</v>
          </cell>
          <cell r="G5">
            <v>8.606963033093773</v>
          </cell>
          <cell r="H5">
            <v>2400</v>
          </cell>
        </row>
        <row r="6">
          <cell r="E6">
            <v>60.145512163566714</v>
          </cell>
          <cell r="G6">
            <v>60.78667642122477</v>
          </cell>
          <cell r="H6">
            <v>17360</v>
          </cell>
        </row>
        <row r="7">
          <cell r="D7">
            <v>206</v>
          </cell>
          <cell r="E7">
            <v>0.7486390033652414</v>
          </cell>
          <cell r="F7">
            <v>227</v>
          </cell>
          <cell r="G7">
            <v>0.814075253546786</v>
          </cell>
          <cell r="H7">
            <v>249</v>
          </cell>
        </row>
        <row r="8">
          <cell r="D8">
            <v>2795</v>
          </cell>
          <cell r="E8">
            <v>10.15750492430024</v>
          </cell>
          <cell r="F8">
            <v>2877</v>
          </cell>
          <cell r="G8">
            <v>10.31759693592116</v>
          </cell>
          <cell r="H8">
            <v>2965</v>
          </cell>
        </row>
        <row r="9">
          <cell r="D9">
            <v>20</v>
          </cell>
        </row>
        <row r="10">
          <cell r="E10">
            <v>5.17869213492946</v>
          </cell>
          <cell r="F10">
            <v>1430</v>
          </cell>
          <cell r="G10">
            <v>5.128315473885039</v>
          </cell>
          <cell r="H10">
            <v>1430</v>
          </cell>
        </row>
        <row r="12">
          <cell r="E12">
            <v>2.4436158537028554</v>
          </cell>
          <cell r="F12">
            <v>672.4</v>
          </cell>
          <cell r="G12">
            <v>2.4113841431051055</v>
          </cell>
          <cell r="H12">
            <v>672.4</v>
          </cell>
        </row>
        <row r="13">
          <cell r="D13">
            <v>194.5</v>
          </cell>
          <cell r="E13">
            <v>0.7068460492938807</v>
          </cell>
          <cell r="F13">
            <v>194.5</v>
          </cell>
          <cell r="G13">
            <v>0.6975226291403078</v>
          </cell>
          <cell r="H13">
            <v>194.5</v>
          </cell>
        </row>
        <row r="14">
          <cell r="E14">
            <v>1.5263513660844725</v>
          </cell>
          <cell r="F14">
            <v>420</v>
          </cell>
          <cell r="G14">
            <v>1.50621853079141</v>
          </cell>
          <cell r="H14">
            <v>420</v>
          </cell>
        </row>
        <row r="28">
          <cell r="F28">
            <v>295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  <sheetName val="7"/>
      <sheetName val="Лист1"/>
    </sheetNames>
    <sheetDataSet>
      <sheetData sheetId="0">
        <row r="13">
          <cell r="D13">
            <v>91381.55222999999</v>
          </cell>
          <cell r="E13">
            <v>47152.234294104</v>
          </cell>
          <cell r="F13">
            <v>28425.434351703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G7" sqref="G7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6.140625" style="6" customWidth="1"/>
    <col min="4" max="4" width="0.2890625" style="6" customWidth="1"/>
    <col min="5" max="5" width="13.7109375" style="6" customWidth="1"/>
    <col min="6" max="6" width="2.140625" style="6" hidden="1" customWidth="1"/>
    <col min="7" max="7" width="15.421875" style="6" customWidth="1"/>
    <col min="8" max="9" width="9.140625" style="6" customWidth="1"/>
    <col min="10" max="10" width="10.28125" style="6" customWidth="1"/>
    <col min="11" max="16384" width="9.140625" style="6" customWidth="1"/>
  </cols>
  <sheetData>
    <row r="1" spans="2:7" ht="15" customHeight="1">
      <c r="B1" s="5"/>
      <c r="E1" s="61" t="s">
        <v>58</v>
      </c>
      <c r="F1" s="61"/>
      <c r="G1" s="61"/>
    </row>
    <row r="2" spans="2:7" ht="15" customHeight="1">
      <c r="B2" s="5"/>
      <c r="G2" s="7" t="s">
        <v>59</v>
      </c>
    </row>
    <row r="3" spans="2:7" ht="16.5">
      <c r="B3" s="5"/>
      <c r="G3" s="7" t="s">
        <v>14</v>
      </c>
    </row>
    <row r="4" spans="1:7" ht="14.25" customHeight="1">
      <c r="A4" s="5"/>
      <c r="B4" s="5"/>
      <c r="G4" s="7" t="s">
        <v>108</v>
      </c>
    </row>
    <row r="5" spans="1:3" ht="14.25" customHeight="1">
      <c r="A5" s="5"/>
      <c r="B5" s="5"/>
      <c r="C5" s="8"/>
    </row>
    <row r="6" spans="1:3" ht="16.5">
      <c r="A6" s="65" t="s">
        <v>15</v>
      </c>
      <c r="B6" s="65"/>
      <c r="C6" s="65"/>
    </row>
    <row r="7" spans="1:3" ht="30.75" customHeight="1">
      <c r="A7" s="66" t="s">
        <v>61</v>
      </c>
      <c r="B7" s="66"/>
      <c r="C7" s="66"/>
    </row>
    <row r="8" spans="1:3" ht="16.5">
      <c r="A8" s="65" t="s">
        <v>63</v>
      </c>
      <c r="B8" s="65"/>
      <c r="C8" s="65"/>
    </row>
    <row r="9" spans="1:7" ht="16.5" customHeight="1">
      <c r="A9" s="62" t="s">
        <v>0</v>
      </c>
      <c r="B9" s="64" t="s">
        <v>16</v>
      </c>
      <c r="C9" s="60" t="s">
        <v>17</v>
      </c>
      <c r="D9" s="60"/>
      <c r="E9" s="60"/>
      <c r="F9" s="60"/>
      <c r="G9" s="60"/>
    </row>
    <row r="10" spans="1:7" ht="16.5">
      <c r="A10" s="63"/>
      <c r="B10" s="64"/>
      <c r="C10" s="27" t="s">
        <v>60</v>
      </c>
      <c r="D10" s="27"/>
      <c r="E10" s="27" t="s">
        <v>62</v>
      </c>
      <c r="F10" s="27"/>
      <c r="G10" s="27" t="s">
        <v>64</v>
      </c>
    </row>
    <row r="11" spans="1:7" ht="16.5">
      <c r="A11" s="9">
        <v>1</v>
      </c>
      <c r="B11" s="9">
        <v>2</v>
      </c>
      <c r="C11" s="10">
        <v>3</v>
      </c>
      <c r="D11" s="11">
        <f>C11/$C$11%</f>
        <v>100</v>
      </c>
      <c r="E11" s="10">
        <v>4</v>
      </c>
      <c r="F11" s="10"/>
      <c r="G11" s="10">
        <v>5</v>
      </c>
    </row>
    <row r="12" spans="1:7" ht="16.5">
      <c r="A12" s="2" t="s">
        <v>1</v>
      </c>
      <c r="B12" s="12" t="s">
        <v>20</v>
      </c>
      <c r="C12" s="3">
        <f>SUM(C13,C21,C27,C32,C35,C25,C40,C39,C15)</f>
        <v>32048.4</v>
      </c>
      <c r="D12" s="3">
        <f>SUM(D13,D21,D27,D32,D35,D25,D40,D39,D15)</f>
        <v>36555.005196862985</v>
      </c>
      <c r="E12" s="3">
        <f>SUM(E13,E21,E27,E32,E35,E25,E40,E39,E15)</f>
        <v>33740</v>
      </c>
      <c r="F12" s="3">
        <f>SUM(F13,F21,F27,F32,F35,F25,F40,F39,F15)</f>
        <v>62.29289495201618</v>
      </c>
      <c r="G12" s="3">
        <f>SUM(G13,G21,G27,G32,G35,G25,G40,G39,G15)</f>
        <v>25710.9</v>
      </c>
    </row>
    <row r="13" spans="1:12" ht="16.5">
      <c r="A13" s="13" t="s">
        <v>2</v>
      </c>
      <c r="B13" s="14" t="s">
        <v>3</v>
      </c>
      <c r="C13" s="3">
        <f>C14</f>
        <v>19600</v>
      </c>
      <c r="D13" s="3">
        <f>D14</f>
        <v>60.145512163566714</v>
      </c>
      <c r="E13" s="3">
        <f>E14</f>
        <v>25499.1</v>
      </c>
      <c r="F13" s="3">
        <f>F14</f>
        <v>60.78667642122477</v>
      </c>
      <c r="G13" s="3">
        <f>G14</f>
        <v>17360</v>
      </c>
      <c r="H13" s="26"/>
      <c r="I13" s="26"/>
      <c r="J13" s="26"/>
      <c r="K13" s="26"/>
      <c r="L13" s="26"/>
    </row>
    <row r="14" spans="1:7" ht="16.5">
      <c r="A14" s="13" t="s">
        <v>33</v>
      </c>
      <c r="B14" s="14" t="s">
        <v>27</v>
      </c>
      <c r="C14" s="1">
        <f>16550+3450-500+100</f>
        <v>19600</v>
      </c>
      <c r="D14" s="1">
        <f>'[1]Лист1'!E6</f>
        <v>60.145512163566714</v>
      </c>
      <c r="E14" s="1">
        <f>16950+8549.1</f>
        <v>25499.1</v>
      </c>
      <c r="F14" s="1">
        <f>'[1]Лист1'!G6</f>
        <v>60.78667642122477</v>
      </c>
      <c r="G14" s="1">
        <f>'[1]Лист1'!H6</f>
        <v>17360</v>
      </c>
    </row>
    <row r="15" spans="1:7" ht="31.5">
      <c r="A15" s="13" t="s">
        <v>34</v>
      </c>
      <c r="B15" s="15" t="s">
        <v>45</v>
      </c>
      <c r="C15" s="3">
        <f>C16</f>
        <v>2400</v>
      </c>
      <c r="E15" s="3">
        <f>E16</f>
        <v>2400</v>
      </c>
      <c r="F15" s="3"/>
      <c r="G15" s="3">
        <f>G16</f>
        <v>2400</v>
      </c>
    </row>
    <row r="16" spans="1:7" ht="31.5">
      <c r="A16" s="16" t="s">
        <v>35</v>
      </c>
      <c r="B16" s="17" t="s">
        <v>46</v>
      </c>
      <c r="C16" s="1">
        <f>'[1]Лист1'!D5</f>
        <v>2400</v>
      </c>
      <c r="D16" s="1">
        <f>'[1]Лист1'!E5</f>
        <v>8.722007806196984</v>
      </c>
      <c r="E16" s="1">
        <f>'[1]Лист1'!F5</f>
        <v>2400</v>
      </c>
      <c r="F16" s="1">
        <f>'[1]Лист1'!G5</f>
        <v>8.606963033093773</v>
      </c>
      <c r="G16" s="1">
        <f>'[1]Лист1'!H5</f>
        <v>2400</v>
      </c>
    </row>
    <row r="17" spans="1:7" ht="78.75" hidden="1" outlineLevel="1">
      <c r="A17" s="13" t="s">
        <v>36</v>
      </c>
      <c r="B17" s="15" t="s">
        <v>38</v>
      </c>
      <c r="C17" s="1"/>
      <c r="E17" s="1"/>
      <c r="F17" s="1"/>
      <c r="G17" s="1"/>
    </row>
    <row r="18" spans="1:7" ht="64.5" customHeight="1" hidden="1" outlineLevel="1">
      <c r="A18" s="13" t="s">
        <v>37</v>
      </c>
      <c r="B18" s="15" t="s">
        <v>39</v>
      </c>
      <c r="C18" s="1"/>
      <c r="E18" s="1"/>
      <c r="F18" s="1"/>
      <c r="G18" s="1"/>
    </row>
    <row r="19" spans="1:7" ht="48" customHeight="1" hidden="1" outlineLevel="1">
      <c r="A19" s="13" t="s">
        <v>41</v>
      </c>
      <c r="B19" s="15" t="s">
        <v>40</v>
      </c>
      <c r="C19" s="1"/>
      <c r="E19" s="1"/>
      <c r="F19" s="1"/>
      <c r="G19" s="1"/>
    </row>
    <row r="20" spans="1:7" ht="48.75" customHeight="1" hidden="1" outlineLevel="1">
      <c r="A20" s="13" t="s">
        <v>42</v>
      </c>
      <c r="B20" s="15" t="s">
        <v>43</v>
      </c>
      <c r="C20" s="1"/>
      <c r="E20" s="1"/>
      <c r="F20" s="1"/>
      <c r="G20" s="1"/>
    </row>
    <row r="21" spans="1:7" ht="16.5" collapsed="1">
      <c r="A21" s="13" t="s">
        <v>4</v>
      </c>
      <c r="B21" s="14" t="s">
        <v>5</v>
      </c>
      <c r="C21" s="3">
        <f>C22+C24+C23</f>
        <v>7217</v>
      </c>
      <c r="D21" s="3"/>
      <c r="E21" s="3">
        <f>E22+E24+E23</f>
        <v>4534</v>
      </c>
      <c r="F21" s="3"/>
      <c r="G21" s="3">
        <f>G22+G24+G23</f>
        <v>4644</v>
      </c>
    </row>
    <row r="22" spans="1:7" ht="16.5">
      <c r="A22" s="13" t="s">
        <v>24</v>
      </c>
      <c r="B22" s="14" t="s">
        <v>22</v>
      </c>
      <c r="C22" s="1">
        <f>'[1]Лист1'!D7</f>
        <v>206</v>
      </c>
      <c r="D22" s="1">
        <f>'[1]Лист1'!E7</f>
        <v>0.7486390033652414</v>
      </c>
      <c r="E22" s="1">
        <f>'[1]Лист1'!F7</f>
        <v>227</v>
      </c>
      <c r="F22" s="1">
        <f>'[1]Лист1'!G7</f>
        <v>0.814075253546786</v>
      </c>
      <c r="G22" s="1">
        <f>'[1]Лист1'!H7</f>
        <v>249</v>
      </c>
    </row>
    <row r="23" spans="1:7" ht="16.5">
      <c r="A23" s="13" t="s">
        <v>105</v>
      </c>
      <c r="B23" s="14" t="s">
        <v>106</v>
      </c>
      <c r="C23" s="59">
        <f>1425+2779.5+11.5</f>
        <v>4216</v>
      </c>
      <c r="D23" s="1">
        <f>'[1]Лист1'!E10</f>
        <v>5.17869213492946</v>
      </c>
      <c r="E23" s="1">
        <f>'[1]Лист1'!F10</f>
        <v>1430</v>
      </c>
      <c r="F23" s="1">
        <f>'[1]Лист1'!G10</f>
        <v>5.128315473885039</v>
      </c>
      <c r="G23" s="1">
        <f>'[1]Лист1'!H10</f>
        <v>1430</v>
      </c>
    </row>
    <row r="24" spans="1:7" ht="24" customHeight="1">
      <c r="A24" s="13" t="s">
        <v>25</v>
      </c>
      <c r="B24" s="14" t="s">
        <v>19</v>
      </c>
      <c r="C24" s="1">
        <f>'[1]Лист1'!D8</f>
        <v>2795</v>
      </c>
      <c r="D24" s="1">
        <f>'[1]Лист1'!E8</f>
        <v>10.15750492430024</v>
      </c>
      <c r="E24" s="1">
        <f>'[1]Лист1'!F8</f>
        <v>2877</v>
      </c>
      <c r="F24" s="1">
        <f>'[1]Лист1'!G8</f>
        <v>10.31759693592116</v>
      </c>
      <c r="G24" s="1">
        <f>'[1]Лист1'!H8</f>
        <v>2965</v>
      </c>
    </row>
    <row r="25" spans="1:7" ht="16.5">
      <c r="A25" s="13" t="s">
        <v>6</v>
      </c>
      <c r="B25" s="14" t="s">
        <v>28</v>
      </c>
      <c r="C25" s="3">
        <f>C26</f>
        <v>5</v>
      </c>
      <c r="D25" s="11"/>
      <c r="E25" s="3">
        <f>E26</f>
        <v>20</v>
      </c>
      <c r="F25" s="3"/>
      <c r="G25" s="3">
        <f>G26</f>
        <v>20</v>
      </c>
    </row>
    <row r="26" spans="1:7" ht="30" customHeight="1">
      <c r="A26" s="13" t="s">
        <v>47</v>
      </c>
      <c r="B26" s="15" t="s">
        <v>48</v>
      </c>
      <c r="C26" s="1">
        <v>5</v>
      </c>
      <c r="D26" s="1">
        <f>'[1]Лист1'!$D$9</f>
        <v>20</v>
      </c>
      <c r="E26" s="1">
        <f>'[1]Лист1'!$D$9</f>
        <v>20</v>
      </c>
      <c r="F26" s="1">
        <f>'[1]Лист1'!$D$9</f>
        <v>20</v>
      </c>
      <c r="G26" s="1">
        <f>'[1]Лист1'!$D$9</f>
        <v>20</v>
      </c>
    </row>
    <row r="27" spans="1:7" ht="56.25" customHeight="1">
      <c r="A27" s="13" t="s">
        <v>8</v>
      </c>
      <c r="B27" s="15" t="s">
        <v>44</v>
      </c>
      <c r="C27" s="3">
        <f>C30+C31</f>
        <v>1331.9</v>
      </c>
      <c r="D27" s="11"/>
      <c r="E27" s="3">
        <f>E30+E31</f>
        <v>866.9</v>
      </c>
      <c r="F27" s="3"/>
      <c r="G27" s="3">
        <f>G30+G31</f>
        <v>866.9</v>
      </c>
    </row>
    <row r="28" spans="1:7" ht="94.5" hidden="1" outlineLevel="1">
      <c r="A28" s="13" t="s">
        <v>7</v>
      </c>
      <c r="B28" s="18" t="s">
        <v>26</v>
      </c>
      <c r="C28" s="1">
        <f>SUM(C29:C29)</f>
        <v>0</v>
      </c>
      <c r="D28" s="11">
        <f>C28/$C$11%</f>
        <v>0</v>
      </c>
      <c r="E28" s="1">
        <f>SUM(E29:E29)</f>
        <v>0</v>
      </c>
      <c r="F28" s="1"/>
      <c r="G28" s="1">
        <f>SUM(G29:G29)</f>
        <v>0</v>
      </c>
    </row>
    <row r="29" spans="1:7" ht="63" hidden="1" outlineLevel="1">
      <c r="A29" s="13" t="s">
        <v>29</v>
      </c>
      <c r="B29" s="15" t="s">
        <v>23</v>
      </c>
      <c r="C29" s="1">
        <v>0</v>
      </c>
      <c r="D29" s="11">
        <f>C29/$C$11%</f>
        <v>0</v>
      </c>
      <c r="E29" s="1">
        <v>0</v>
      </c>
      <c r="F29" s="1"/>
      <c r="G29" s="1">
        <v>0</v>
      </c>
    </row>
    <row r="30" spans="1:7" ht="87" customHeight="1" collapsed="1">
      <c r="A30" s="19" t="s">
        <v>54</v>
      </c>
      <c r="B30" s="15" t="s">
        <v>56</v>
      </c>
      <c r="C30" s="1">
        <f>465+672.4</f>
        <v>1137.4</v>
      </c>
      <c r="D30" s="1">
        <f>'[1]Лист1'!E12</f>
        <v>2.4436158537028554</v>
      </c>
      <c r="E30" s="1">
        <f>'[1]Лист1'!F12</f>
        <v>672.4</v>
      </c>
      <c r="F30" s="1">
        <f>'[1]Лист1'!G12</f>
        <v>2.4113841431051055</v>
      </c>
      <c r="G30" s="1">
        <f>'[1]Лист1'!H12</f>
        <v>672.4</v>
      </c>
    </row>
    <row r="31" spans="1:7" ht="83.25" customHeight="1">
      <c r="A31" s="19" t="s">
        <v>55</v>
      </c>
      <c r="B31" s="15" t="s">
        <v>57</v>
      </c>
      <c r="C31" s="1">
        <f>'[1]Лист1'!D13</f>
        <v>194.5</v>
      </c>
      <c r="D31" s="1">
        <f>'[1]Лист1'!E13</f>
        <v>0.7068460492938807</v>
      </c>
      <c r="E31" s="1">
        <f>'[1]Лист1'!F13</f>
        <v>194.5</v>
      </c>
      <c r="F31" s="1">
        <f>'[1]Лист1'!G13</f>
        <v>0.6975226291403078</v>
      </c>
      <c r="G31" s="1">
        <f>'[1]Лист1'!H13</f>
        <v>194.5</v>
      </c>
    </row>
    <row r="32" spans="1:7" ht="34.5" customHeight="1">
      <c r="A32" s="13" t="s">
        <v>12</v>
      </c>
      <c r="B32" s="20" t="s">
        <v>49</v>
      </c>
      <c r="C32" s="3">
        <f>C33+C34</f>
        <v>399.7</v>
      </c>
      <c r="D32" s="3">
        <f>'[1]Лист1'!E14</f>
        <v>1.5263513660844725</v>
      </c>
      <c r="E32" s="3">
        <f>'[1]Лист1'!F14</f>
        <v>420</v>
      </c>
      <c r="F32" s="3">
        <f>'[1]Лист1'!G14</f>
        <v>1.50621853079141</v>
      </c>
      <c r="G32" s="3">
        <f>'[1]Лист1'!H14</f>
        <v>420</v>
      </c>
    </row>
    <row r="33" spans="1:7" ht="19.5" customHeight="1">
      <c r="A33" s="4" t="s">
        <v>50</v>
      </c>
      <c r="B33" s="21" t="s">
        <v>51</v>
      </c>
      <c r="C33" s="1">
        <f>420-160</f>
        <v>260</v>
      </c>
      <c r="D33" s="11">
        <f aca="true" t="shared" si="0" ref="D33:D38">C33/$C$11%</f>
        <v>8666.666666666668</v>
      </c>
      <c r="E33" s="1">
        <v>100</v>
      </c>
      <c r="F33" s="1"/>
      <c r="G33" s="1">
        <v>100</v>
      </c>
    </row>
    <row r="34" spans="1:7" ht="19.5" customHeight="1">
      <c r="A34" s="4" t="s">
        <v>104</v>
      </c>
      <c r="B34" s="21" t="s">
        <v>103</v>
      </c>
      <c r="C34" s="1">
        <v>139.7</v>
      </c>
      <c r="D34" s="11"/>
      <c r="E34" s="1"/>
      <c r="F34" s="1"/>
      <c r="G34" s="1"/>
    </row>
    <row r="35" spans="1:7" ht="34.5" customHeight="1">
      <c r="A35" s="13" t="s">
        <v>13</v>
      </c>
      <c r="B35" s="15" t="s">
        <v>21</v>
      </c>
      <c r="C35" s="3">
        <f>SUM(C36:C38)</f>
        <v>1094.8</v>
      </c>
      <c r="D35" s="11">
        <f t="shared" si="0"/>
        <v>36493.333333333336</v>
      </c>
      <c r="E35" s="3">
        <f>SUM(E36:E38)</f>
        <v>0</v>
      </c>
      <c r="F35" s="3"/>
      <c r="G35" s="3">
        <f>SUM(G36:G38)</f>
        <v>0</v>
      </c>
    </row>
    <row r="36" spans="1:7" ht="80.25" customHeight="1">
      <c r="A36" s="13" t="s">
        <v>52</v>
      </c>
      <c r="B36" s="15" t="s">
        <v>53</v>
      </c>
      <c r="C36" s="1">
        <f>240.9+853.9</f>
        <v>1094.8</v>
      </c>
      <c r="D36" s="11">
        <f t="shared" si="0"/>
        <v>36493.333333333336</v>
      </c>
      <c r="E36" s="1"/>
      <c r="F36" s="1"/>
      <c r="G36" s="1"/>
    </row>
    <row r="37" spans="1:7" ht="98.25" customHeight="1" hidden="1">
      <c r="A37" s="13"/>
      <c r="B37" s="15"/>
      <c r="C37" s="1"/>
      <c r="D37" s="11">
        <f t="shared" si="0"/>
        <v>0</v>
      </c>
      <c r="E37" s="1"/>
      <c r="F37" s="1"/>
      <c r="G37" s="1"/>
    </row>
    <row r="38" spans="1:7" ht="40.5" customHeight="1" hidden="1" outlineLevel="1">
      <c r="A38" s="13" t="s">
        <v>30</v>
      </c>
      <c r="B38" s="15" t="s">
        <v>18</v>
      </c>
      <c r="C38" s="1"/>
      <c r="D38" s="11">
        <f t="shared" si="0"/>
        <v>0</v>
      </c>
      <c r="E38" s="1"/>
      <c r="F38" s="1"/>
      <c r="G38" s="1"/>
    </row>
    <row r="39" spans="1:7" ht="46.5" customHeight="1" hidden="1">
      <c r="A39" s="13" t="s">
        <v>31</v>
      </c>
      <c r="B39" s="15" t="s">
        <v>32</v>
      </c>
      <c r="C39" s="1">
        <v>0</v>
      </c>
      <c r="D39" s="11"/>
      <c r="E39" s="1">
        <v>0</v>
      </c>
      <c r="F39" s="1"/>
      <c r="G39" s="1">
        <v>0</v>
      </c>
    </row>
    <row r="40" spans="1:7" ht="18.75" customHeight="1">
      <c r="A40" s="13"/>
      <c r="B40" s="14"/>
      <c r="C40" s="1"/>
      <c r="D40" s="11"/>
      <c r="E40" s="1"/>
      <c r="F40" s="1"/>
      <c r="G40" s="1"/>
    </row>
    <row r="41" spans="1:7" ht="15.75" customHeight="1">
      <c r="A41" s="2" t="s">
        <v>9</v>
      </c>
      <c r="B41" s="2" t="s">
        <v>10</v>
      </c>
      <c r="C41" s="3">
        <f>'прил.2'!C12</f>
        <v>49401.483</v>
      </c>
      <c r="D41" s="3">
        <f>'прил.2'!D12</f>
        <v>3.5</v>
      </c>
      <c r="E41" s="3">
        <f>'прил.2'!E12</f>
        <v>10251.9</v>
      </c>
      <c r="F41" s="3">
        <f>'прил.2'!F12</f>
        <v>4112.1</v>
      </c>
      <c r="G41" s="3">
        <f>'прил.2'!F12</f>
        <v>4112.1</v>
      </c>
    </row>
    <row r="42" spans="1:7" ht="33" customHeight="1" hidden="1">
      <c r="A42" s="2"/>
      <c r="B42" s="22"/>
      <c r="C42" s="3"/>
      <c r="D42" s="11"/>
      <c r="E42" s="3"/>
      <c r="F42" s="3"/>
      <c r="G42" s="3"/>
    </row>
    <row r="43" spans="1:7" ht="16.5" customHeight="1" hidden="1">
      <c r="A43" s="23"/>
      <c r="B43" s="22"/>
      <c r="C43" s="3"/>
      <c r="D43" s="11"/>
      <c r="E43" s="3"/>
      <c r="F43" s="3"/>
      <c r="G43" s="3"/>
    </row>
    <row r="44" spans="1:7" ht="16.5" hidden="1">
      <c r="A44" s="23"/>
      <c r="B44" s="22"/>
      <c r="C44" s="3"/>
      <c r="D44" s="11"/>
      <c r="E44" s="3"/>
      <c r="F44" s="3"/>
      <c r="G44" s="3"/>
    </row>
    <row r="45" spans="1:7" ht="35.25" customHeight="1" hidden="1">
      <c r="A45" s="2"/>
      <c r="B45" s="22"/>
      <c r="C45" s="3"/>
      <c r="D45" s="11"/>
      <c r="E45" s="3"/>
      <c r="F45" s="3"/>
      <c r="G45" s="3"/>
    </row>
    <row r="46" spans="1:7" ht="26.25" customHeight="1">
      <c r="A46" s="24"/>
      <c r="B46" s="25" t="s">
        <v>11</v>
      </c>
      <c r="C46" s="3">
        <f>SUM(C12,C41)</f>
        <v>81449.883</v>
      </c>
      <c r="D46" s="11"/>
      <c r="E46" s="3">
        <f>SUM(E12,E41)</f>
        <v>43991.9</v>
      </c>
      <c r="F46" s="3"/>
      <c r="G46" s="3">
        <f>SUM(G12,G41)</f>
        <v>29823</v>
      </c>
    </row>
    <row r="49" spans="3:7" ht="16.5">
      <c r="C49" s="11">
        <f>'[2]5'!$D$13</f>
        <v>91381.55222999999</v>
      </c>
      <c r="D49" s="6">
        <f>'[2]5'!$D$13</f>
        <v>91381.55222999999</v>
      </c>
      <c r="E49" s="6">
        <f>'[2]5'!$E$13</f>
        <v>47152.234294104</v>
      </c>
      <c r="F49" s="6">
        <f>'[2]5'!$D$13</f>
        <v>91381.55222999999</v>
      </c>
      <c r="G49" s="6">
        <f>'[2]5'!$F$13</f>
        <v>28425.434351703</v>
      </c>
    </row>
    <row r="50" ht="16.5">
      <c r="C50" s="26"/>
    </row>
    <row r="51" spans="3:7" ht="16.5">
      <c r="C51" s="26">
        <f>C46-C49</f>
        <v>-9931.669229999985</v>
      </c>
      <c r="D51" s="26">
        <f>D46-D49</f>
        <v>-91381.55222999999</v>
      </c>
      <c r="E51" s="26">
        <f>E46-E49</f>
        <v>-3160.3342941039955</v>
      </c>
      <c r="F51" s="26">
        <f>F46-F49</f>
        <v>-91381.55222999999</v>
      </c>
      <c r="G51" s="26">
        <f>G46-G49</f>
        <v>1397.5656482970007</v>
      </c>
    </row>
    <row r="52" spans="3:5" ht="16.5">
      <c r="C52" s="26"/>
      <c r="E52" s="6">
        <v>689.7</v>
      </c>
    </row>
    <row r="53" ht="16.5">
      <c r="E53" s="26">
        <f>E51+E52</f>
        <v>-2470.6342941039957</v>
      </c>
    </row>
  </sheetData>
  <sheetProtection/>
  <mergeCells count="7">
    <mergeCell ref="C9:G9"/>
    <mergeCell ref="E1:G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">
      <selection activeCell="F4" sqref="F4"/>
    </sheetView>
  </sheetViews>
  <sheetFormatPr defaultColWidth="9.140625" defaultRowHeight="12.75"/>
  <cols>
    <col min="1" max="1" width="26.00390625" style="38" customWidth="1"/>
    <col min="2" max="2" width="61.28125" style="42" customWidth="1"/>
    <col min="3" max="3" width="11.8515625" style="40" customWidth="1"/>
    <col min="4" max="4" width="12.8515625" style="41" hidden="1" customWidth="1"/>
    <col min="5" max="10" width="9.140625" style="42" customWidth="1"/>
    <col min="11" max="11" width="23.28125" style="42" customWidth="1"/>
    <col min="12" max="12" width="28.57421875" style="42" customWidth="1"/>
    <col min="13" max="16384" width="9.140625" style="42" customWidth="1"/>
  </cols>
  <sheetData>
    <row r="1" ht="15.75" hidden="1">
      <c r="B1" s="39"/>
    </row>
    <row r="2" spans="2:6" ht="15" customHeight="1">
      <c r="B2" s="17"/>
      <c r="D2" s="29" t="s">
        <v>58</v>
      </c>
      <c r="E2" s="61" t="s">
        <v>65</v>
      </c>
      <c r="F2" s="61"/>
    </row>
    <row r="3" spans="2:6" ht="15.75" customHeight="1">
      <c r="B3" s="17"/>
      <c r="D3" s="7" t="s">
        <v>59</v>
      </c>
      <c r="E3" s="43"/>
      <c r="F3" s="7" t="s">
        <v>59</v>
      </c>
    </row>
    <row r="4" spans="2:6" ht="15.75" customHeight="1">
      <c r="B4" s="17"/>
      <c r="D4" s="7" t="s">
        <v>14</v>
      </c>
      <c r="F4" s="7" t="s">
        <v>14</v>
      </c>
    </row>
    <row r="5" spans="2:6" ht="15.75" customHeight="1">
      <c r="B5" s="17"/>
      <c r="D5" s="7" t="s">
        <v>66</v>
      </c>
      <c r="F5" s="7" t="s">
        <v>109</v>
      </c>
    </row>
    <row r="6" spans="2:4" ht="13.5" customHeight="1">
      <c r="B6" s="17"/>
      <c r="C6" s="17"/>
      <c r="D6" s="44"/>
    </row>
    <row r="7" spans="1:6" ht="66" customHeight="1">
      <c r="A7" s="67" t="s">
        <v>67</v>
      </c>
      <c r="B7" s="67"/>
      <c r="C7" s="67"/>
      <c r="D7" s="67"/>
      <c r="E7" s="67"/>
      <c r="F7" s="67"/>
    </row>
    <row r="8" ht="13.5" customHeight="1"/>
    <row r="9" ht="23.25" customHeight="1" hidden="1"/>
    <row r="10" spans="1:6" ht="32.25" customHeight="1">
      <c r="A10" s="68" t="s">
        <v>68</v>
      </c>
      <c r="B10" s="68" t="s">
        <v>69</v>
      </c>
      <c r="C10" s="70" t="s">
        <v>70</v>
      </c>
      <c r="D10" s="71"/>
      <c r="E10" s="71"/>
      <c r="F10" s="72"/>
    </row>
    <row r="11" spans="1:6" ht="33.75" customHeight="1">
      <c r="A11" s="69"/>
      <c r="B11" s="69"/>
      <c r="C11" s="30" t="s">
        <v>60</v>
      </c>
      <c r="D11" s="30" t="s">
        <v>62</v>
      </c>
      <c r="E11" s="30" t="s">
        <v>62</v>
      </c>
      <c r="F11" s="30" t="s">
        <v>64</v>
      </c>
    </row>
    <row r="12" spans="1:6" ht="15.75">
      <c r="A12" s="45" t="s">
        <v>9</v>
      </c>
      <c r="B12" s="30" t="s">
        <v>10</v>
      </c>
      <c r="C12" s="28">
        <f>C28+C13</f>
        <v>49401.483</v>
      </c>
      <c r="D12" s="28">
        <f>D28+D13</f>
        <v>3.5</v>
      </c>
      <c r="E12" s="28">
        <f>E28+E13</f>
        <v>10251.9</v>
      </c>
      <c r="F12" s="28">
        <f>F28+F13</f>
        <v>4112.1</v>
      </c>
    </row>
    <row r="13" spans="1:6" ht="47.25">
      <c r="A13" s="45" t="s">
        <v>71</v>
      </c>
      <c r="B13" s="30" t="s">
        <v>72</v>
      </c>
      <c r="C13" s="28">
        <f>C14+C17+C19+C25</f>
        <v>48951.483</v>
      </c>
      <c r="D13" s="28">
        <f>D14+D17+D19+D25</f>
        <v>0</v>
      </c>
      <c r="E13" s="28">
        <f>E14+E17+E19+E25</f>
        <v>10251.9</v>
      </c>
      <c r="F13" s="28">
        <f>F14+F17+F19+F25</f>
        <v>4112.1</v>
      </c>
    </row>
    <row r="14" spans="1:6" ht="31.5">
      <c r="A14" s="45" t="s">
        <v>73</v>
      </c>
      <c r="B14" s="46" t="s">
        <v>74</v>
      </c>
      <c r="C14" s="3">
        <f>C15</f>
        <v>2548.8</v>
      </c>
      <c r="D14" s="3">
        <f>D15</f>
        <v>0</v>
      </c>
      <c r="E14" s="3">
        <f>E15</f>
        <v>2398.5</v>
      </c>
      <c r="F14" s="3">
        <f>F15</f>
        <v>2240.2</v>
      </c>
    </row>
    <row r="15" spans="1:6" ht="38.25" customHeight="1">
      <c r="A15" s="24" t="s">
        <v>107</v>
      </c>
      <c r="B15" s="47" t="s">
        <v>76</v>
      </c>
      <c r="C15" s="1">
        <v>2548.8</v>
      </c>
      <c r="D15" s="48"/>
      <c r="E15" s="1">
        <v>2398.5</v>
      </c>
      <c r="F15" s="1">
        <v>2240.2</v>
      </c>
    </row>
    <row r="16" spans="1:6" ht="38.25" customHeight="1">
      <c r="A16" s="24" t="s">
        <v>75</v>
      </c>
      <c r="B16" s="47" t="s">
        <v>76</v>
      </c>
      <c r="C16" s="1"/>
      <c r="D16" s="48"/>
      <c r="E16" s="1"/>
      <c r="F16" s="1"/>
    </row>
    <row r="17" spans="1:6" ht="38.25" customHeight="1">
      <c r="A17" s="45" t="s">
        <v>77</v>
      </c>
      <c r="B17" s="46" t="s">
        <v>78</v>
      </c>
      <c r="C17" s="3">
        <f>C18</f>
        <v>12632.1</v>
      </c>
      <c r="D17" s="33"/>
      <c r="E17" s="3"/>
      <c r="F17" s="3"/>
    </row>
    <row r="18" spans="1:6" ht="47.25">
      <c r="A18" s="49" t="s">
        <v>79</v>
      </c>
      <c r="B18" s="47" t="s">
        <v>80</v>
      </c>
      <c r="C18" s="1">
        <f>10505.9+2152+695.6+5500-3756.4-2465</f>
        <v>12632.1</v>
      </c>
      <c r="D18" s="48"/>
      <c r="E18" s="1">
        <v>3850</v>
      </c>
      <c r="F18" s="1"/>
    </row>
    <row r="19" spans="1:6" ht="15.75">
      <c r="A19" s="50" t="s">
        <v>81</v>
      </c>
      <c r="B19" s="50" t="s">
        <v>82</v>
      </c>
      <c r="C19" s="1">
        <f>SUM(C20:C24)</f>
        <v>33499.883</v>
      </c>
      <c r="D19" s="1">
        <f>SUM(D20:D24)</f>
        <v>0</v>
      </c>
      <c r="E19" s="1">
        <f>SUM(E20:E24)</f>
        <v>7558.4</v>
      </c>
      <c r="F19" s="1">
        <f>SUM(F20:F24)</f>
        <v>1868.4</v>
      </c>
    </row>
    <row r="20" spans="1:6" ht="101.25" customHeight="1">
      <c r="A20" s="51" t="s">
        <v>83</v>
      </c>
      <c r="B20" s="52" t="s">
        <v>84</v>
      </c>
      <c r="C20" s="1">
        <f>963.9+2095.5</f>
        <v>3059.4</v>
      </c>
      <c r="D20" s="1">
        <v>0</v>
      </c>
      <c r="E20" s="1">
        <v>963.9</v>
      </c>
      <c r="F20" s="1">
        <v>963.9</v>
      </c>
    </row>
    <row r="21" spans="1:6" ht="78.75">
      <c r="A21" s="31" t="s">
        <v>85</v>
      </c>
      <c r="B21" s="52" t="s">
        <v>86</v>
      </c>
      <c r="C21" s="1">
        <f>25549.3-8679.237</f>
        <v>16870.063000000002</v>
      </c>
      <c r="D21" s="1"/>
      <c r="E21" s="1"/>
      <c r="F21" s="1"/>
    </row>
    <row r="22" spans="1:6" ht="95.25" thickBot="1">
      <c r="A22" s="31" t="s">
        <v>87</v>
      </c>
      <c r="B22" s="52" t="s">
        <v>88</v>
      </c>
      <c r="C22" s="1">
        <f>15319.8-4670.76</f>
        <v>10649.039999999999</v>
      </c>
      <c r="D22" s="1"/>
      <c r="E22" s="1"/>
      <c r="F22" s="1"/>
    </row>
    <row r="23" spans="1:6" ht="31.5">
      <c r="A23" s="31" t="s">
        <v>89</v>
      </c>
      <c r="B23" s="32" t="s">
        <v>90</v>
      </c>
      <c r="C23" s="1"/>
      <c r="D23" s="33"/>
      <c r="E23" s="1">
        <v>985.7</v>
      </c>
      <c r="F23" s="1"/>
    </row>
    <row r="24" spans="1:6" ht="15.75">
      <c r="A24" s="51" t="s">
        <v>91</v>
      </c>
      <c r="B24" s="52" t="s">
        <v>92</v>
      </c>
      <c r="C24" s="1">
        <f>(1068380+763400+1089600)/1000</f>
        <v>2921.38</v>
      </c>
      <c r="D24" s="33"/>
      <c r="E24" s="1">
        <f>1808.8+3800</f>
        <v>5608.8</v>
      </c>
      <c r="F24" s="1">
        <v>904.5</v>
      </c>
    </row>
    <row r="25" spans="1:6" ht="31.5">
      <c r="A25" s="34" t="s">
        <v>93</v>
      </c>
      <c r="B25" s="46" t="s">
        <v>94</v>
      </c>
      <c r="C25" s="3">
        <f>C26+C27</f>
        <v>270.7</v>
      </c>
      <c r="D25" s="33"/>
      <c r="E25" s="3">
        <f>E26+E27</f>
        <v>295</v>
      </c>
      <c r="F25" s="3">
        <f>F26+F27</f>
        <v>3.5</v>
      </c>
    </row>
    <row r="26" spans="1:6" ht="47.25">
      <c r="A26" s="35" t="s">
        <v>95</v>
      </c>
      <c r="B26" s="53" t="s">
        <v>96</v>
      </c>
      <c r="C26" s="36">
        <v>267.2</v>
      </c>
      <c r="D26" s="33"/>
      <c r="E26" s="36">
        <f>'[1]Лист1'!$F$28-E27</f>
        <v>291.5</v>
      </c>
      <c r="F26" s="36"/>
    </row>
    <row r="27" spans="1:6" ht="60" customHeight="1">
      <c r="A27" s="54" t="s">
        <v>97</v>
      </c>
      <c r="B27" s="55" t="s">
        <v>98</v>
      </c>
      <c r="C27" s="36">
        <v>3.5</v>
      </c>
      <c r="D27" s="36">
        <v>3.5</v>
      </c>
      <c r="E27" s="36">
        <v>3.5</v>
      </c>
      <c r="F27" s="36">
        <v>3.5</v>
      </c>
    </row>
    <row r="28" spans="1:6" ht="30.75" customHeight="1">
      <c r="A28" s="56" t="s">
        <v>99</v>
      </c>
      <c r="B28" s="57" t="s">
        <v>100</v>
      </c>
      <c r="C28" s="37">
        <f>C29</f>
        <v>450</v>
      </c>
      <c r="D28" s="37">
        <v>3.5</v>
      </c>
      <c r="E28" s="37"/>
      <c r="F28" s="37"/>
    </row>
    <row r="29" spans="1:6" ht="31.5">
      <c r="A29" s="54" t="s">
        <v>101</v>
      </c>
      <c r="B29" s="55" t="s">
        <v>102</v>
      </c>
      <c r="C29" s="36">
        <f>150+300</f>
        <v>450</v>
      </c>
      <c r="D29" s="36">
        <v>3.5</v>
      </c>
      <c r="E29" s="36"/>
      <c r="F29" s="36"/>
    </row>
    <row r="31" ht="15.75">
      <c r="B31" s="58"/>
    </row>
  </sheetData>
  <sheetProtection/>
  <mergeCells count="5">
    <mergeCell ref="E2:F2"/>
    <mergeCell ref="A7:F7"/>
    <mergeCell ref="A10:A11"/>
    <mergeCell ref="B10:B11"/>
    <mergeCell ref="C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2020-03-24T11:01:10Z</cp:lastPrinted>
  <dcterms:created xsi:type="dcterms:W3CDTF">1996-10-08T23:32:33Z</dcterms:created>
  <dcterms:modified xsi:type="dcterms:W3CDTF">2020-11-02T11:59:59Z</dcterms:modified>
  <cp:category/>
  <cp:version/>
  <cp:contentType/>
  <cp:contentStatus/>
</cp:coreProperties>
</file>